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henderan\Documents\"/>
    </mc:Choice>
  </mc:AlternateContent>
  <xr:revisionPtr revIDLastSave="0" documentId="8_{DD0B90F9-09CE-4E1A-852B-E81A0695190A}" xr6:coauthVersionLast="47" xr6:coauthVersionMax="47" xr10:uidLastSave="{00000000-0000-0000-0000-000000000000}"/>
  <workbookProtection workbookAlgorithmName="SHA-512" workbookHashValue="GWdCdG+bWoBxwmEL3JDss7SPQPGYo+vs3aT8R3oRtbsKCfPWfnYF9nUdq0D0mWvEKqPMuDmoIk8l+ty6ts+YHg==" workbookSaltValue="cgnQ5+DaDM2GIO+fc//Lug==" workbookSpinCount="100000" lockStructure="1"/>
  <bookViews>
    <workbookView xWindow="-120" yWindow="-120" windowWidth="29040" windowHeight="17640" tabRatio="819" firstSheet="2" activeTab="2" xr2:uid="{00000000-000D-0000-FFFF-FFFF00000000}"/>
  </bookViews>
  <sheets>
    <sheet name="Dropdowns" sheetId="38" state="hidden" r:id="rId1"/>
    <sheet name="Version Notes" sheetId="28" state="hidden"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Expenses" sheetId="13" r:id="rId17"/>
    <sheet name="Uses" sheetId="15" r:id="rId18"/>
    <sheet name="Con. Draw" sheetId="16" r:id="rId19"/>
    <sheet name="Arch." sheetId="33" r:id="rId20"/>
    <sheet name="Dev Summary" sheetId="22" state="hidden" r:id="rId21"/>
    <sheet name="DCA" sheetId="34" r:id="rId22"/>
    <sheet name="Exhibit 1" sheetId="20" r:id="rId23"/>
    <sheet name="Exhibit 2" sheetId="25" r:id="rId24"/>
    <sheet name="Exhibit 3" sheetId="24" r:id="rId25"/>
    <sheet name="Exhibit 4" sheetId="36" r:id="rId26"/>
    <sheet name="CSI Uses Groups" sheetId="40" r:id="rId27"/>
  </sheets>
  <externalReferences>
    <externalReference r:id="rId28"/>
    <externalReference r:id="rId29"/>
    <externalReference r:id="rId30"/>
    <externalReference r:id="rId31"/>
    <externalReference r:id="rId32"/>
  </externalReferences>
  <definedNames>
    <definedName name="_xlnm._FilterDatabase" localSheetId="21" hidden="1">DCA!$B$89:$O$143</definedName>
    <definedName name="_xlnm.Print_Area" localSheetId="19">Arch.!$A$1:$E$41</definedName>
    <definedName name="_xlnm.Print_Area" localSheetId="12">Bldg!$A$1:$H$54</definedName>
    <definedName name="_xlnm.Print_Area" localSheetId="9">Borrower!$A$1:$J$58</definedName>
    <definedName name="_xlnm.Print_Area" localSheetId="18">'Con. Draw'!$A$1:$J$38</definedName>
    <definedName name="_xlnm.Print_Area" localSheetId="2">Cover!$A$1:$I$39</definedName>
    <definedName name="_xlnm.Print_Area" localSheetId="26">'CSI Uses Groups'!$A$1:$Q$760,'CSI Uses Groups'!$R$1:$AC$279</definedName>
    <definedName name="_xlnm.Print_Area" localSheetId="21">DCA!$B$2:$O$130</definedName>
    <definedName name="_xlnm.Print_Area" localSheetId="7">'DEV Info'!$A$1:$J$79</definedName>
    <definedName name="_xlnm.Print_Area" localSheetId="20">'Dev Summary'!$A$1:$J$54</definedName>
    <definedName name="_xlnm.Print_Area" localSheetId="22">'Exhibit 1'!$A$3:$E$58</definedName>
    <definedName name="_xlnm.Print_Area" localSheetId="23">'Exhibit 2'!$A$3:$E$63</definedName>
    <definedName name="_xlnm.Print_Area" localSheetId="25">'Exhibit 4'!$A$1:$A$52</definedName>
    <definedName name="_xlnm.Print_Area" localSheetId="16">Expenses!$A$1:$J$72</definedName>
    <definedName name="_xlnm.Print_Area" localSheetId="15">Income!$A$1:$M$72</definedName>
    <definedName name="_xlnm.Print_Area" localSheetId="4">Instructions!$A$1:$G$38</definedName>
    <definedName name="_xlnm.Print_Area" localSheetId="14">Mrktg!$A$1:$J$57</definedName>
    <definedName name="_xlnm.Print_Area" localSheetId="11">Site!$A$1:$J$90</definedName>
    <definedName name="_xlnm.Print_Area" localSheetId="8">Sources!$A$1:$H$132</definedName>
    <definedName name="_xlnm.Print_Area" localSheetId="10">Team!$A$1:$K$53</definedName>
    <definedName name="_xlnm.Print_Area" localSheetId="13">Tenants!$A$1:$J$57</definedName>
    <definedName name="_xlnm.Print_Area" localSheetId="17">Uses!$A$1:$G$109</definedName>
    <definedName name="_xlnm.Print_Titles" localSheetId="26">'CSI Uses Groups'!$1:$2</definedName>
    <definedName name="_xlnm.Print_Titles" localSheetId="23">'Exhibit 2'!$5:$8</definedName>
    <definedName name="_xlnm.Print_Titles" localSheetId="25">'Exhibit 4'!$1:$4</definedName>
    <definedName name="_xlnm.Print_Titles" localSheetId="16">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7">Uses!$1:$5</definedName>
    <definedName name="SD_125_G_0" localSheetId="1" hidden="1">'Version Notes'!$G$4</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Bldg!$H$32</definedName>
    <definedName name="SD_161x1_121_S_1" localSheetId="12" hidden="1">Bldg!$H$34</definedName>
    <definedName name="SD_161x1_122_S_1" localSheetId="12" hidden="1">Bldg!$H$33</definedName>
    <definedName name="SD_161x1_123_S_1" localSheetId="12" hidden="1">Bldg!$H$35</definedName>
    <definedName name="SD_161x1_124_S_0" localSheetId="12" hidden="1">Bldg!$C$32</definedName>
    <definedName name="SD_161x1_125_S_0" localSheetId="12" hidden="1">Bldg!$C$33</definedName>
    <definedName name="SD_161x1_126_S_0" localSheetId="12" hidden="1">Bldg!$C$34</definedName>
    <definedName name="SD_161x1_127_S_0" localSheetId="12" hidden="1">Bldg!$C$35</definedName>
    <definedName name="SD_161x1_128_S_0" localSheetId="12" hidden="1">Bldg!$C$40</definedName>
    <definedName name="SD_161x1_129_S_0" localSheetId="12" hidden="1">Bldg!$C$38</definedName>
    <definedName name="SD_161x1_130_S_0" localSheetId="12" hidden="1">Bldg!$C$36</definedName>
    <definedName name="SD_161x1_131_S_0" localSheetId="12" hidden="1">Bldg!$C$37</definedName>
    <definedName name="SD_161x1_132_S_0" localSheetId="12" hidden="1">Bldg!$C$39</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Bldg!$H$14</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Bldg!$C$12</definedName>
    <definedName name="SD_161x1_5330x1_437_S_1" localSheetId="12" hidden="1">Bldg!$B$14</definedName>
    <definedName name="SD_161x1_5330x1_438_S_0" localSheetId="11" hidden="1">Site!$H$28</definedName>
    <definedName name="SD_161x1_5330x1_439_S_1" localSheetId="11" hidden="1">Site!$H$33</definedName>
    <definedName name="SD_161x1_5330x1_440_S_0" localSheetId="12" hidden="1">Bldg!$C$9</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Bldg!$C$10</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Bldg!$H$9</definedName>
    <definedName name="SD_161x1_80_S_1" localSheetId="12" hidden="1">Bldg!$H$13</definedName>
    <definedName name="SD_161x1_81_S_1" localSheetId="7" hidden="1">'DEV Info'!$D$19</definedName>
    <definedName name="SD_161x1_82_S_1" localSheetId="12" hidden="1">Bldg!$G$50</definedName>
    <definedName name="SD_161x1_83_S_1" localSheetId="12" hidden="1">Bldg!$H$12</definedName>
    <definedName name="SD_161x1_84_S_1" localSheetId="7" hidden="1">'DEV Info'!$H$44</definedName>
    <definedName name="SD_161x1_85_S_1" localSheetId="12" hidden="1">Bldg!$H$11</definedName>
    <definedName name="SD_161x1_88_S_1" localSheetId="11" hidden="1">'DEV Info'!$I$23</definedName>
    <definedName name="SD_161x1_89_S_1" localSheetId="12" hidden="1">Bldg!$H$10</definedName>
    <definedName name="SD_21_S_0" localSheetId="7" hidden="1">'DEV Info'!$D$6</definedName>
    <definedName name="SD_25_S_0" localSheetId="17" hidden="1">Uses!$F$102</definedName>
    <definedName name="SD_27_S_0" localSheetId="8" hidden="1">Sources!$F$121</definedName>
    <definedName name="SD_3946x1_100_S_0" localSheetId="16" hidden="1">Expenses!$J$21</definedName>
    <definedName name="SD_3946x1_101_S_0" localSheetId="16" hidden="1">Expenses!$J$30</definedName>
    <definedName name="SD_3946x1_102_S_0" localSheetId="16" hidden="1">Expenses!$J$53</definedName>
    <definedName name="SD_3946x1_103_S_0" localSheetId="16" hidden="1">Expenses!$J$65</definedName>
    <definedName name="SD_3946x1_104_S_0" localSheetId="16" hidden="1">Expenses!$J$69</definedName>
    <definedName name="SD_3946x1_105_S_0" localSheetId="15" hidden="1">Income!$H$72</definedName>
    <definedName name="SD_3946x1_106_S_0" localSheetId="11" hidden="1">Site!$E$67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6" hidden="1">Expenses!$J$7</definedName>
    <definedName name="SD_3946x1_151_S_0" localSheetId="16" hidden="1">Expenses!$J$8</definedName>
    <definedName name="SD_3946x1_152_S_0" localSheetId="16" hidden="1">Expenses!$J$9</definedName>
    <definedName name="SD_3946x1_153_S_0" localSheetId="16" hidden="1">Expenses!$J$10</definedName>
    <definedName name="SD_3946x1_154_S_0" localSheetId="16" hidden="1">Expenses!$J$11</definedName>
    <definedName name="SD_3946x1_155_S_0" localSheetId="16" hidden="1">Expenses!$J$12</definedName>
    <definedName name="SD_3946x1_156_S_0" localSheetId="16" hidden="1">Expenses!$J$13</definedName>
    <definedName name="SD_3946x1_157_S_0" localSheetId="16" hidden="1">Expenses!$J$14</definedName>
    <definedName name="SD_3946x1_158_S_0" localSheetId="16" hidden="1">Expenses!$J$15</definedName>
    <definedName name="SD_3946x1_159_S_0" localSheetId="16" hidden="1">Expenses!$J$16</definedName>
    <definedName name="SD_3946x1_160_S_0" localSheetId="16" hidden="1">Expenses!$J$17</definedName>
    <definedName name="SD_3946x1_161_S_0" localSheetId="16" hidden="1">Expenses!$J$18</definedName>
    <definedName name="SD_3946x1_162_S_0" localSheetId="16" hidden="1">Expenses!$J$19</definedName>
    <definedName name="SD_3946x1_163_S_0" localSheetId="16" hidden="1">Expenses!$J$20</definedName>
    <definedName name="SD_3946x1_164_S_0" localSheetId="16" hidden="1">Expenses!$J$24</definedName>
    <definedName name="SD_3946x1_165_S_0" localSheetId="16" hidden="1">Expenses!$J$25</definedName>
    <definedName name="SD_3946x1_166_S_0" localSheetId="16" hidden="1">Expenses!$J$26</definedName>
    <definedName name="SD_3946x1_167_S_0" localSheetId="16" hidden="1">Expenses!$J$27</definedName>
    <definedName name="SD_3946x1_168_S_0" localSheetId="16" hidden="1">Expenses!$J$28</definedName>
    <definedName name="SD_3946x1_169_S_0" localSheetId="16" hidden="1">Expenses!$J$29</definedName>
    <definedName name="SD_3946x1_170_S_0" localSheetId="16" hidden="1">Expenses!$J$33</definedName>
    <definedName name="SD_3946x1_171_S_0" localSheetId="16" hidden="1">Expenses!$J$34</definedName>
    <definedName name="SD_3946x1_172_S_0" localSheetId="16" hidden="1">Expenses!$J$35</definedName>
    <definedName name="SD_3946x1_173_S_0" localSheetId="16" hidden="1">Expenses!$J$36</definedName>
    <definedName name="SD_3946x1_174_S_0" localSheetId="16" hidden="1">Expenses!$J$37</definedName>
    <definedName name="SD_3946x1_175_S_0" localSheetId="16" hidden="1">Expenses!$J$38</definedName>
    <definedName name="SD_3946x1_176_S_0" localSheetId="16" hidden="1">Expenses!$J$39</definedName>
    <definedName name="SD_3946x1_177_S_0" localSheetId="16" hidden="1">Expenses!$J$40</definedName>
    <definedName name="SD_3946x1_178_S_0" localSheetId="16" hidden="1">Expenses!$J$42</definedName>
    <definedName name="SD_3946x1_179_S_0" localSheetId="16" hidden="1">Expenses!$J$44</definedName>
    <definedName name="SD_3946x1_180_S_0" localSheetId="16" hidden="1">Expenses!$J$43</definedName>
    <definedName name="SD_3946x1_181_S_0" localSheetId="16" hidden="1">Expenses!$J$45</definedName>
    <definedName name="SD_3946x1_182_S_0" localSheetId="16" hidden="1">Expenses!$J$46</definedName>
    <definedName name="SD_3946x1_183_S_0" localSheetId="16" hidden="1">Expenses!$J$47</definedName>
    <definedName name="SD_3946x1_184_S_0" localSheetId="16" hidden="1">Expenses!$J$48</definedName>
    <definedName name="SD_3946x1_185_S_0" localSheetId="16" hidden="1">Expenses!$J$49</definedName>
    <definedName name="SD_3946x1_186_S_0" localSheetId="16" hidden="1">Expenses!$J$50</definedName>
    <definedName name="SD_3946x1_187_S_0" localSheetId="16" hidden="1">Expenses!$J$51</definedName>
    <definedName name="SD_3946x1_188_S_0" localSheetId="16" hidden="1">Expenses!$J$52</definedName>
    <definedName name="SD_3946x1_189_S_0" localSheetId="16" hidden="1">Expenses!$J$56</definedName>
    <definedName name="SD_3946x1_190_S_0" localSheetId="16" hidden="1">Expenses!$J$57</definedName>
    <definedName name="SD_3946x1_191_S_0" localSheetId="16" hidden="1">Expenses!$J$58</definedName>
    <definedName name="SD_3946x1_192_S_0" localSheetId="16" hidden="1">Expenses!$J$59</definedName>
    <definedName name="SD_3946x1_193_S_0" localSheetId="16" hidden="1">Expenses!$J$60</definedName>
    <definedName name="SD_3946x1_194_S_0" localSheetId="16" hidden="1">Expenses!$J$61</definedName>
    <definedName name="SD_3946x1_195_S_0" localSheetId="16" hidden="1">Expenses!$J$62</definedName>
    <definedName name="SD_3946x1_196_S_0" localSheetId="16" hidden="1">Expenses!$J$63</definedName>
    <definedName name="SD_3946x1_197_S_0" localSheetId="16" hidden="1">Expenses!$J$64</definedName>
    <definedName name="SD_3946x1_198_S_0" localSheetId="16"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Bldg!$H$7</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7" hidden="1">Uses!$F$88</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3946x1_454_S_0" localSheetId="8" hidden="1">Sources!$F$112</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7" hidden="1">Uses!$F$69</definedName>
    <definedName name="SD_81x1_101_S_0" localSheetId="17" hidden="1">Uses!$D$69</definedName>
    <definedName name="SD_81x1_102_S_0" localSheetId="17" hidden="1">Uses!$F$70</definedName>
    <definedName name="SD_81x1_103_S_0" localSheetId="17" hidden="1">Uses!$D$70</definedName>
    <definedName name="SD_81x1_104_S_0" localSheetId="17" hidden="1">Uses!$F$71</definedName>
    <definedName name="SD_81x1_105_S_0" localSheetId="17" hidden="1">Uses!$D$71</definedName>
    <definedName name="SD_81x1_106_S_0" localSheetId="17" hidden="1">Uses!$F$72</definedName>
    <definedName name="SD_81x1_107_S_0" localSheetId="17" hidden="1">Uses!$D$72</definedName>
    <definedName name="SD_81x1_108_S_0" localSheetId="17" hidden="1">Uses!$F$73</definedName>
    <definedName name="SD_81x1_109_S_0" localSheetId="17" hidden="1">Uses!$D$73</definedName>
    <definedName name="SD_81x1_110_S_0" localSheetId="17" hidden="1">Uses!$F$74</definedName>
    <definedName name="SD_81x1_111_S_0" localSheetId="17" hidden="1">Uses!$D$74</definedName>
    <definedName name="SD_81x1_112_S_0" localSheetId="17" hidden="1">Uses!$F$75</definedName>
    <definedName name="SD_81x1_113_S_0" localSheetId="17" hidden="1">Uses!$D$75</definedName>
    <definedName name="SD_81x1_114_S_0" localSheetId="17" hidden="1">Uses!$F$76</definedName>
    <definedName name="SD_81x1_115_S_0" localSheetId="17" hidden="1">Uses!$D$76</definedName>
    <definedName name="SD_81x1_116_S_0" localSheetId="17" hidden="1">Uses!$F$77</definedName>
    <definedName name="SD_81x1_117_S_0" localSheetId="17" hidden="1">Uses!$D$77</definedName>
    <definedName name="SD_81x1_118_S_0" localSheetId="17" hidden="1">Uses!$F$78</definedName>
    <definedName name="SD_81x1_119_S_0" localSheetId="17" hidden="1">Uses!$D$78</definedName>
    <definedName name="SD_81x1_12_S_0" localSheetId="17" hidden="1">Uses!$F$21</definedName>
    <definedName name="SD_81x1_121_S_0" localSheetId="17" hidden="1">Uses!$F$60</definedName>
    <definedName name="SD_81x1_124_S_0" localSheetId="17" hidden="1">Uses!$F$61</definedName>
    <definedName name="SD_81x1_125_S_0" localSheetId="17" hidden="1">Uses!$F$62</definedName>
    <definedName name="SD_81x1_126_S_0" localSheetId="17" hidden="1">Uses!$F$63</definedName>
    <definedName name="SD_81x1_127_S_0" localSheetId="17" hidden="1">Uses!$F$44</definedName>
    <definedName name="SD_81x1_129_S_0" localSheetId="17" hidden="1">Uses!$F$31</definedName>
    <definedName name="SD_81x1_130_S_0" localSheetId="17" hidden="1">Uses!$F$43</definedName>
    <definedName name="SD_81x1_131_S_0" localSheetId="17" hidden="1">Uses!$F$34</definedName>
    <definedName name="SD_81x1_133_S_0" localSheetId="17" hidden="1">Uses!$F$64</definedName>
    <definedName name="SD_81x1_134_S_0" localSheetId="17" hidden="1">Uses!$F$40</definedName>
    <definedName name="SD_81x1_135_S_0" localSheetId="17" hidden="1">Uses!$F$38</definedName>
    <definedName name="SD_81x1_136_S_0" localSheetId="17" hidden="1">Uses!$F$37</definedName>
    <definedName name="SD_81x1_169_S_0" localSheetId="17" hidden="1">Uses!$F$52</definedName>
    <definedName name="SD_81x1_17_S_0" localSheetId="17" hidden="1">Uses!$F$8</definedName>
    <definedName name="SD_81x1_170_S_0" localSheetId="17" hidden="1">Uses!$F$65</definedName>
    <definedName name="SD_81x1_175_S_0" localSheetId="17" hidden="1">Uses!$F$22</definedName>
    <definedName name="SD_81x1_20_S_0" localSheetId="17" hidden="1">Uses!$F$11</definedName>
    <definedName name="SD_81x1_26_S_0" localSheetId="17" hidden="1">Uses!$F$18</definedName>
    <definedName name="SD_81x1_43_S_0" localSheetId="17" hidden="1">Uses!$F$19</definedName>
    <definedName name="SD_81x1_47_S_0" localSheetId="17" hidden="1">Uses!$F$20</definedName>
    <definedName name="SD_81x1_5325x1_419_S_0" localSheetId="17" hidden="1">Uses!$L$88</definedName>
    <definedName name="SD_81x1_5325x1_420_S_0" localSheetId="17" hidden="1">Uses!$D$89</definedName>
    <definedName name="SD_81x1_5325x1_421_S_0" localSheetId="17" hidden="1">Uses!$F$89</definedName>
    <definedName name="SD_81x1_5325x1_423_S_0" localSheetId="17" hidden="1">Uses!$D$90</definedName>
    <definedName name="SD_81x1_5325x1_424_S_0" localSheetId="17" hidden="1">Uses!$F$90</definedName>
    <definedName name="SD_81x1_5325x1_425_S_0" localSheetId="17" hidden="1">Uses!$D$91</definedName>
    <definedName name="SD_81x1_5325x1_426_S_0" localSheetId="17" hidden="1">Uses!$F$91</definedName>
    <definedName name="SD_81x1_5325x1_427_S_0" localSheetId="17" hidden="1">Uses!$D$92</definedName>
    <definedName name="SD_81x1_5325x1_428_S_0" localSheetId="17" hidden="1">Uses!$F$92</definedName>
    <definedName name="SD_81x1_5325x1_429_S_0" localSheetId="17" hidden="1">Uses!$D$93</definedName>
    <definedName name="SD_81x1_5325x1_430_S_0" localSheetId="17" hidden="1">Uses!$F$93</definedName>
    <definedName name="SD_81x1_5325x1_431_S_0" localSheetId="17" hidden="1">Uses!$D$94</definedName>
    <definedName name="SD_81x1_5325x1_432_S_0" localSheetId="17" hidden="1">Uses!$F$94</definedName>
    <definedName name="SD_81x1_5325x1_433_S_0" localSheetId="17" hidden="1">Uses!$D$95</definedName>
    <definedName name="SD_81x1_5325x1_434_S_0" localSheetId="17" hidden="1">Uses!$F$95</definedName>
    <definedName name="SD_81x1_5325x1_435_S_0" localSheetId="17" hidden="1">Uses!$D$96</definedName>
    <definedName name="SD_81x1_5325x1_436_S_0" localSheetId="17" hidden="1">Uses!$F$96</definedName>
    <definedName name="SD_81x1_5325x1_437_S_0" localSheetId="17" hidden="1">Uses!$D$97</definedName>
    <definedName name="SD_81x1_5325x1_438_S_0" localSheetId="17" hidden="1">Uses!$F$97</definedName>
    <definedName name="SD_81x1_5325x1_439_S_0" localSheetId="17" hidden="1">Uses!$D$98</definedName>
    <definedName name="SD_81x1_5325x1_440_S_0" localSheetId="17" hidden="1">Uses!$F$98</definedName>
    <definedName name="SD_81x1_5325x1_441_S_0" localSheetId="17" hidden="1">Uses!$F$7</definedName>
    <definedName name="SD_81x1_55_S_0" localSheetId="17" hidden="1">Uses!$F$12</definedName>
    <definedName name="SD_81x1_56_S_0" localSheetId="17" hidden="1">Uses!$F$13</definedName>
    <definedName name="SD_81x1_64_S_0" localSheetId="17" hidden="1">Uses!$F$48</definedName>
    <definedName name="SD_81x1_65_S_0" localSheetId="17" hidden="1">Uses!$F$83</definedName>
    <definedName name="SD_81x1_66_S_0" localSheetId="17" hidden="1">Uses!$F$45</definedName>
    <definedName name="SD_81x1_68_S_0" localSheetId="17" hidden="1">Uses!$F$30</definedName>
    <definedName name="SD_81x1_70_S_0" localSheetId="17" hidden="1">Uses!$F$27</definedName>
    <definedName name="SD_81x1_71_S_0" localSheetId="17" hidden="1">Uses!$F$39</definedName>
    <definedName name="SD_81x1_72_S_0" localSheetId="17" hidden="1">Uses!$F$33</definedName>
    <definedName name="SD_81x1_73_S_0" localSheetId="17" hidden="1">Uses!$F$49</definedName>
    <definedName name="SD_81x1_74_S_0" localSheetId="17" hidden="1">Uses!$F$50</definedName>
    <definedName name="SD_81x1_75_S_0" localSheetId="17" hidden="1">Uses!$F$67</definedName>
    <definedName name="SD_81x1_76_S_0" localSheetId="17" hidden="1">Uses!$F$29</definedName>
    <definedName name="SD_81x1_77_S_0" localSheetId="17" hidden="1">Uses!$F$28</definedName>
    <definedName name="SD_81x1_78_S_0" localSheetId="17" hidden="1">Uses!$F$51</definedName>
    <definedName name="SD_81x1_80_S_0" localSheetId="17" hidden="1">Uses!$F$32</definedName>
    <definedName name="SD_81x1_81_S_0" localSheetId="17" hidden="1">Uses!$F$53</definedName>
    <definedName name="SD_81x1_83_S_0" localSheetId="17" hidden="1">Uses!$F$68</definedName>
    <definedName name="SD_81x1_84_S_0" localSheetId="17" hidden="1">Uses!$F$47</definedName>
    <definedName name="SD_81x1_85_S_0" localSheetId="17" hidden="1">Uses!$F$54</definedName>
    <definedName name="SD_81x1_86_S_0" localSheetId="17" hidden="1">Uses!$F$35</definedName>
    <definedName name="SD_81x1_87_S_0" localSheetId="17" hidden="1">Uses!$F$36</definedName>
    <definedName name="SD_81x1_89_S_0" localSheetId="17" hidden="1">Uses!$F$82</definedName>
    <definedName name="SD_81x1_90_S_0" localSheetId="17" hidden="1">Uses!$F$41</definedName>
    <definedName name="SD_81x1_91_S_0" localSheetId="17" hidden="1">Uses!$F$55</definedName>
    <definedName name="SD_81x1_92_S_0" localSheetId="17" hidden="1">Uses!$F$56</definedName>
    <definedName name="SD_81x1_93_S_0" localSheetId="17" hidden="1">Uses!$F$46</definedName>
    <definedName name="SD_81x1_94_S_0" localSheetId="17" hidden="1">Uses!$F$57</definedName>
    <definedName name="SD_81x1_95_S_0" localSheetId="17" hidden="1">Uses!$F$66</definedName>
    <definedName name="SD_81x1_96_S_0" localSheetId="17" hidden="1">Uses!$F$58</definedName>
    <definedName name="SD_81x1_97_S_0" localSheetId="17" hidden="1">Uses!$F$42</definedName>
    <definedName name="SD_81x1_99_S_0" localSheetId="17" hidden="1">Uses!$F$59</definedName>
    <definedName name="SD_82_S_0" localSheetId="10" hidden="1">Team!$E$25</definedName>
    <definedName name="SD_D_PL_AirConditioningType" hidden="1">SD_Dropdowns!$I$2:$J$6</definedName>
    <definedName name="SD_D_PL_AirConditioningType_Name" localSheetId="19" hidden="1">[1]SD_Dropdowns!$DW$2:$DW$6</definedName>
    <definedName name="SD_D_PL_AirConditioningType_Name" localSheetId="25" hidden="1">[2]SD_Dropdowns!$BE$2:$BE$6</definedName>
    <definedName name="SD_D_PL_AirConditioningType_Name" localSheetId="6" hidden="1">[3]SD_Dropdowns!$DW$2:$DW$6</definedName>
    <definedName name="SD_D_PL_AirConditioningType_Name" localSheetId="4" hidden="1">[3]SD_Dropdowns!$DW$2:$DW$6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19" hidden="1">[1]SD_Dropdowns!$EG$2:$EG$10</definedName>
    <definedName name="SD_D_PL_BuildingType_Name" localSheetId="25" hidden="1">[2]SD_Dropdowns!$BQ$2:$BQ$10</definedName>
    <definedName name="SD_D_PL_BuildingType_Name" localSheetId="6" hidden="1">[3]SD_Dropdowns!$EG$2:$EG$10</definedName>
    <definedName name="SD_D_PL_BuildingType_Name" localSheetId="4" hidden="1">[3]SD_Dropdowns!$EG$2:$EG$10</definedName>
    <definedName name="SD_D_PL_BuildingType_Name" hidden="1">SD_Dropdowns!$AI$2:$AI$11</definedName>
    <definedName name="SD_D_PL_BuildingType_Value" hidden="1">SD_Dropdowns!$AJ$2:$AJ$11</definedName>
    <definedName name="SD_D_PL_CommercialBuildingType_Name" hidden="1">[2]SD_Dropdowns!$BA$2:$BA$9</definedName>
    <definedName name="SD_D_PL_ConstructionType" hidden="1">SD_Dropdowns!$AM$2:$AN$7</definedName>
    <definedName name="SD_D_PL_ConstructionType_Name" localSheetId="19" hidden="1">[1]SD_Dropdowns!$EK$2:$EK$7</definedName>
    <definedName name="SD_D_PL_ConstructionType_Name" localSheetId="25" hidden="1">[2]SD_Dropdowns!$BU$2:$BU$7</definedName>
    <definedName name="SD_D_PL_ConstructionType_Name" localSheetId="6" hidden="1">[3]SD_Dropdowns!$EK$2:$EK$7</definedName>
    <definedName name="SD_D_PL_ConstructionType_Name" localSheetId="4" hidden="1">[3]SD_Dropdowns!$EK$2:$EK$7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19" hidden="1">[1]SD_Dropdowns!$EA$2:$EA$5</definedName>
    <definedName name="SD_D_PL_CookingType_Name" localSheetId="25" hidden="1">[2]SD_Dropdowns!$BI$2:$BI$5</definedName>
    <definedName name="SD_D_PL_CookingType_Name" localSheetId="6" hidden="1">[3]SD_Dropdowns!$EA$2:$EA$5</definedName>
    <definedName name="SD_D_PL_CookingType_Name" localSheetId="4" hidden="1">[3]SD_Dropdowns!$EA$2:$EA$5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19" hidden="1">[1]SD_Dropdowns!$DK$2:$DK$13</definedName>
    <definedName name="SD_D_PL_DEVDealType_Name" localSheetId="25" hidden="1">[2]SD_Dropdowns!$AQ$2:$AQ$13</definedName>
    <definedName name="SD_D_PL_DEVDealType_Name" localSheetId="6" hidden="1">[3]SD_Dropdowns!$DK$2:$DK$13</definedName>
    <definedName name="SD_D_PL_DEVDealType_Name" localSheetId="4" hidden="1">[3]SD_Dropdowns!$DK$2:$DK$13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19" hidden="1">[1]SD_Dropdowns!$EC$2:$EC$12</definedName>
    <definedName name="SD_D_PL_ExteriorFacadeType_Name" localSheetId="25" hidden="1">[2]SD_Dropdowns!$BK$2:$BK$12</definedName>
    <definedName name="SD_D_PL_ExteriorFacadeType_Name" localSheetId="6" hidden="1">[3]SD_Dropdowns!$EC$2:$EC$12</definedName>
    <definedName name="SD_D_PL_ExteriorFacadeType_Name" localSheetId="4" hidden="1">[3]SD_Dropdowns!$EC$2:$EC$12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19" hidden="1">[1]SD_Dropdowns!$DS$2:$DS$11</definedName>
    <definedName name="SD_D_PL_GeneralFloorMaterial_Name" localSheetId="25" hidden="1">[2]SD_Dropdowns!$AY$2:$AY$11</definedName>
    <definedName name="SD_D_PL_GeneralFloorMaterial_Name" localSheetId="6" hidden="1">[3]SD_Dropdowns!$DS$2:$DS$11</definedName>
    <definedName name="SD_D_PL_GeneralFloorMaterial_Name" localSheetId="4" hidden="1">[3]SD_Dropdowns!$DS$2:$DS$11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19" hidden="1">[1]SD_Dropdowns!$DU$2:$DU$9</definedName>
    <definedName name="SD_D_PL_HeatingType_Name" localSheetId="25" hidden="1">[2]SD_Dropdowns!$BC$2:$BC$10</definedName>
    <definedName name="SD_D_PL_HeatingType_Name" localSheetId="6" hidden="1">[3]SD_Dropdowns!$DU$2:$DU$9</definedName>
    <definedName name="SD_D_PL_HeatingType_Name" localSheetId="4" hidden="1">[3]SD_Dropdowns!$DU$2:$DU$9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19" hidden="1">[1]SD_Dropdowns!$DY$2:$DY$5</definedName>
    <definedName name="SD_D_PL_HotWaterType_Name" localSheetId="25" hidden="1">[2]SD_Dropdowns!$BG$2:$BG$6</definedName>
    <definedName name="SD_D_PL_HotWaterType_Name" localSheetId="6" hidden="1">[3]SD_Dropdowns!$DY$2:$DY$5</definedName>
    <definedName name="SD_D_PL_HotWaterType_Name" localSheetId="4" hidden="1">[3]SD_Dropdowns!$DY$2:$DY$5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19" hidden="1">[1]SD_Dropdowns!$EI$2:$EI$135</definedName>
    <definedName name="SD_D_PL_Jurisdiction_Name" localSheetId="25" hidden="1">[2]SD_Dropdowns!$BS$2:$BS$135</definedName>
    <definedName name="SD_D_PL_Jurisdiction_Name" localSheetId="6" hidden="1">[3]SD_Dropdowns!$EI$2:$EI$135</definedName>
    <definedName name="SD_D_PL_Jurisdiction_Name" localSheetId="4" hidden="1">[3]SD_Dropdowns!$EI$2:$EI$135</definedName>
    <definedName name="SD_D_PL_Jurisdiction_Name" hidden="1">SD_Dropdowns!$AK$2:$AK$135</definedName>
    <definedName name="SD_D_PL_Jurisdiction_Value" hidden="1">SD_Dropdowns!$AL$2:$AL$135</definedName>
    <definedName name="SD_D_PL_OwnershipType_Name" localSheetId="19" hidden="1">[4]SD_Dropdowns!$I$2:$I$7</definedName>
    <definedName name="SD_D_PL_OwnershipType_Name" localSheetId="5" hidden="1">[4]SD_Dropdowns!$I$2:$I$7</definedName>
    <definedName name="SD_D_PL_OwnershipType_Name" localSheetId="6" hidden="1">[4]SD_Dropdowns!$I$2:$I$7</definedName>
    <definedName name="SD_D_PL_OwnershipType_Name" localSheetId="4" hidden="1">[4]SD_Dropdowns!$I$2:$I$7</definedName>
    <definedName name="SD_D_PL_OwnershipType_Name" hidden="1">[5]SD_Dropdowns!$I$2:$I$7</definedName>
    <definedName name="SD_D_PL_PopulationSubType" hidden="1">SD_Dropdowns!$Q$2:$R$15</definedName>
    <definedName name="SD_D_PL_PopulationSubType_Name" localSheetId="25" hidden="1">[2]SD_Dropdowns!$AS$2:$AS$15</definedName>
    <definedName name="SD_D_PL_PopulationSubType_Name" hidden="1">SD_Dropdowns!$Q$2:$Q$15</definedName>
    <definedName name="SD_D_PL_PopulationSubType_Value" hidden="1">SD_Dropdowns!$R$2:$R$15</definedName>
    <definedName name="SD_D_PL_PopulationType_Name" localSheetId="19" hidden="1">[1]SD_Dropdowns!$DM$2:$DM$6</definedName>
    <definedName name="SD_D_PL_PopulationType_Name" localSheetId="5" hidden="1">[3]SD_Dropdowns!$DM$2:$DM$6</definedName>
    <definedName name="SD_D_PL_PopulationType_Name" localSheetId="6" hidden="1">[3]SD_Dropdowns!$DM$2:$DM$6</definedName>
    <definedName name="SD_D_PL_PopulationType_Name" localSheetId="4" hidden="1">[3]SD_Dropdowns!$DM$2:$DM$6</definedName>
    <definedName name="SD_D_PL_PropertyType" hidden="1">SD_Dropdowns!$AG$2:$AH$7</definedName>
    <definedName name="SD_D_PL_PropertyType_Name" localSheetId="19" hidden="1">[1]SD_Dropdowns!$EE$2:$EE$7</definedName>
    <definedName name="SD_D_PL_PropertyType_Name" localSheetId="25" hidden="1">[2]SD_Dropdowns!$BO$2:$BO$7</definedName>
    <definedName name="SD_D_PL_PropertyType_Name" localSheetId="6" hidden="1">[3]SD_Dropdowns!$EE$2:$EE$7</definedName>
    <definedName name="SD_D_PL_PropertyType_Name" localSheetId="4" hidden="1">[3]SD_Dropdowns!$EE$2:$EE$7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19" hidden="1">[1]SD_Dropdowns!$DO$2:$DO$8</definedName>
    <definedName name="SD_D_PL_ResidentialApartmentType_Name" localSheetId="25" hidden="1">[2]SD_Dropdowns!$AU$2:$AU$8</definedName>
    <definedName name="SD_D_PL_ResidentialApartmentType_Name" localSheetId="6" hidden="1">[3]SD_Dropdowns!$DO$2:$DO$8</definedName>
    <definedName name="SD_D_PL_ResidentialApartmentType_Name" localSheetId="4" hidden="1">[3]SD_Dropdowns!$DO$2:$DO$8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19" hidden="1">[1]SD_Dropdowns!$EO$2:$EO$8</definedName>
    <definedName name="SD_D_PL_RoofType_Name" localSheetId="25" hidden="1">[2]SD_Dropdowns!$BY$2:$BY$8</definedName>
    <definedName name="SD_D_PL_RoofType_Name" localSheetId="6" hidden="1">[3]SD_Dropdowns!$EO$2:$EO$8</definedName>
    <definedName name="SD_D_PL_RoofType_Name" localSheetId="4" hidden="1">[3]SD_Dropdowns!$EO$2:$EO$8</definedName>
    <definedName name="SD_D_PL_RoofType_Name" hidden="1">SD_Dropdowns!$AQ$2:$AQ$8</definedName>
    <definedName name="SD_D_PL_RoofType_Value" hidden="1">SD_Dropdowns!$AR$2:$AR$8</definedName>
    <definedName name="SD_D_PL_Salutation_Name" localSheetId="19" hidden="1">[4]SD_Dropdowns!$AC$2:$AC$11</definedName>
    <definedName name="SD_D_PL_Salutation_Name" localSheetId="5" hidden="1">[4]SD_Dropdowns!$AC$2:$AC$11</definedName>
    <definedName name="SD_D_PL_Salutation_Name" localSheetId="6" hidden="1">[4]SD_Dropdowns!$AC$2:$AC$11</definedName>
    <definedName name="SD_D_PL_Salutation_Name" localSheetId="4" hidden="1">[4]SD_Dropdowns!$AC$2:$AC$11</definedName>
    <definedName name="SD_D_PL_Salutation_Name" hidden="1">[5]SD_Dropdowns!$AC$2:$AC$11</definedName>
    <definedName name="SD_D_PL_State" hidden="1">SD_Dropdowns!$AE$2:$AF$53</definedName>
    <definedName name="SD_D_PL_State_Name" localSheetId="19" hidden="1">[4]SD_Dropdowns!$A$2:$A$53</definedName>
    <definedName name="SD_D_PL_State_Name" localSheetId="25" hidden="1">[2]SD_Dropdowns!$BM$2:$BM$53</definedName>
    <definedName name="SD_D_PL_State_Name" localSheetId="6" hidden="1">[4]SD_Dropdowns!$A$2:$A$53</definedName>
    <definedName name="SD_D_PL_State_Name" localSheetId="4" hidden="1">[4]SD_Dropdowns!$A$2:$A$53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5" hidden="1">[2]SD_Dropdowns!$AO$2:$AO$8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19" hidden="1">[1]SD_Dropdowns!$EM$2:$EM$4</definedName>
    <definedName name="SD_D_PL_TenantStatus_Name" localSheetId="25" hidden="1">[2]SD_Dropdowns!$BW$2:$BW$4</definedName>
    <definedName name="SD_D_PL_TenantStatus_Name" localSheetId="6" hidden="1">[3]SD_Dropdowns!$EM$2:$EM$4</definedName>
    <definedName name="SD_D_PL_TenantStatus_Name" localSheetId="4" hidden="1">[3]SD_Dropdowns!$EM$2:$EM$4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19" hidden="1">[1]SD_Dropdowns!$DQ$2:$DQ$38</definedName>
    <definedName name="SD_D_PL_UnitType_Name" localSheetId="25" hidden="1">[2]SD_Dropdowns!$AW$2:$AW$34</definedName>
    <definedName name="SD_D_PL_UnitType_Name" localSheetId="6" hidden="1">[3]SD_Dropdowns!$DQ$2:$DQ$38</definedName>
    <definedName name="SD_D_PL_UnitType_Name" localSheetId="4" hidden="1">[3]SD_Dropdowns!$DQ$2:$DQ$38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2" i="34" l="1"/>
  <c r="E42" i="34" s="1"/>
  <c r="M111" i="34"/>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V11" i="12" s="1"/>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U16" i="12" s="1"/>
  <c r="AI16" i="12"/>
  <c r="AJ16" i="12"/>
  <c r="AW16" i="12" s="1"/>
  <c r="AK16" i="12"/>
  <c r="AX16" i="12" s="1"/>
  <c r="AL16" i="12"/>
  <c r="AY16" i="12" s="1"/>
  <c r="AH17" i="12"/>
  <c r="AI17" i="12"/>
  <c r="AV17" i="12" s="1"/>
  <c r="AJ17" i="12"/>
  <c r="AW17" i="12" s="1"/>
  <c r="AK17" i="12"/>
  <c r="AX17" i="12" s="1"/>
  <c r="AL17" i="12"/>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Y20" i="12" s="1"/>
  <c r="AH21" i="12"/>
  <c r="AU21" i="12" s="1"/>
  <c r="AI21" i="12"/>
  <c r="AV21" i="12" s="1"/>
  <c r="AJ21" i="12"/>
  <c r="AW21" i="12" s="1"/>
  <c r="AK21" i="12"/>
  <c r="AX21" i="12" s="1"/>
  <c r="AL21" i="12"/>
  <c r="AY21" i="12" s="1"/>
  <c r="AH22" i="12"/>
  <c r="AU22" i="12" s="1"/>
  <c r="AI22" i="12"/>
  <c r="AV22" i="12" s="1"/>
  <c r="AJ22" i="12"/>
  <c r="AW22" i="12" s="1"/>
  <c r="AK22" i="12"/>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V51" i="12"/>
  <c r="AY49" i="12"/>
  <c r="AV48" i="12"/>
  <c r="AX46" i="12"/>
  <c r="AW43" i="12"/>
  <c r="AY41" i="12"/>
  <c r="AW39" i="12"/>
  <c r="AY36" i="12"/>
  <c r="AV36" i="12"/>
  <c r="AW35" i="12"/>
  <c r="AY33" i="12"/>
  <c r="AV32" i="12"/>
  <c r="AX30" i="12"/>
  <c r="AY28" i="12"/>
  <c r="AV28" i="12"/>
  <c r="AW27" i="12"/>
  <c r="AY25" i="12"/>
  <c r="AV24" i="12"/>
  <c r="AU24" i="12"/>
  <c r="AX22" i="12"/>
  <c r="AW19" i="12"/>
  <c r="AV19" i="12"/>
  <c r="AX18" i="12"/>
  <c r="AY17" i="12"/>
  <c r="AU17" i="12"/>
  <c r="AV16" i="12"/>
  <c r="AX14" i="12"/>
  <c r="AY12" i="12"/>
  <c r="AV12" i="12"/>
  <c r="AW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19" i="34" l="1"/>
  <c r="C120" i="34"/>
  <c r="C121" i="34"/>
  <c r="C122" i="34"/>
  <c r="C123" i="34"/>
  <c r="C124" i="34"/>
  <c r="C125" i="34"/>
  <c r="C126" i="34"/>
  <c r="C127" i="34"/>
  <c r="C118" i="34"/>
  <c r="K8" i="12"/>
  <c r="AN8" i="12"/>
  <c r="L88"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6" i="34" l="1"/>
  <c r="F99" i="15" l="1"/>
  <c r="J65" i="13"/>
  <c r="J53" i="13"/>
  <c r="J30" i="13"/>
  <c r="J21" i="13"/>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c r="K45" i="12"/>
  <c r="I46" i="12"/>
  <c r="J46" i="12" s="1"/>
  <c r="K46" i="12"/>
  <c r="I47" i="12"/>
  <c r="J47" i="12"/>
  <c r="K47" i="12"/>
  <c r="I48" i="12"/>
  <c r="J48" i="12" s="1"/>
  <c r="K48" i="12"/>
  <c r="I49" i="12"/>
  <c r="J49" i="12" s="1"/>
  <c r="K49" i="12"/>
  <c r="I50" i="12"/>
  <c r="J50" i="12"/>
  <c r="K50" i="12"/>
  <c r="I51" i="12"/>
  <c r="J51" i="12" s="1"/>
  <c r="K51" i="12"/>
  <c r="I52" i="12"/>
  <c r="J52" i="12" s="1"/>
  <c r="K52" i="12"/>
  <c r="I53" i="12"/>
  <c r="J53" i="12"/>
  <c r="K53" i="12"/>
  <c r="I54" i="12"/>
  <c r="J54" i="12" s="1"/>
  <c r="K54" i="12"/>
  <c r="I55" i="12"/>
  <c r="J55" i="12" s="1"/>
  <c r="K55" i="12"/>
  <c r="I56" i="12"/>
  <c r="J56" i="12" s="1"/>
  <c r="K56" i="12"/>
  <c r="I57" i="12"/>
  <c r="J57" i="12" s="1"/>
  <c r="K57" i="12"/>
  <c r="O13" i="26" l="1"/>
  <c r="P41" i="5" l="1"/>
  <c r="O125" i="34" l="1"/>
  <c r="O12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7" i="34"/>
  <c r="E118" i="34"/>
  <c r="E119" i="34"/>
  <c r="E120" i="34"/>
  <c r="E121" i="34"/>
  <c r="E122" i="34"/>
  <c r="E123" i="34"/>
  <c r="E124" i="34"/>
  <c r="E125" i="34"/>
  <c r="E126" i="34"/>
  <c r="E127" i="34"/>
  <c r="O54" i="34" l="1"/>
  <c r="E66" i="34" l="1"/>
  <c r="E65" i="34"/>
  <c r="E64" i="34"/>
  <c r="E61" i="34"/>
  <c r="B1" i="40"/>
  <c r="E67"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H7" i="11" l="1"/>
  <c r="I16" i="26" l="1"/>
  <c r="B18" i="26"/>
  <c r="O33" i="5"/>
  <c r="O30" i="9" l="1"/>
  <c r="O31" i="9"/>
  <c r="O29" i="9"/>
  <c r="A3" i="25"/>
  <c r="A1" i="36"/>
  <c r="A1" i="24"/>
  <c r="A1" i="33"/>
  <c r="A1" i="16"/>
  <c r="A1" i="15"/>
  <c r="A1" i="13"/>
  <c r="A1" i="12"/>
  <c r="A1" i="9"/>
  <c r="A1" i="26"/>
  <c r="A1" i="11"/>
  <c r="A1" i="8"/>
  <c r="A1" i="7"/>
  <c r="A1" i="10"/>
  <c r="A1" i="27"/>
  <c r="C49" i="27" l="1"/>
  <c r="E18" i="34" s="1"/>
  <c r="E57" i="34"/>
  <c r="C87" i="27"/>
  <c r="E105" i="27" s="1"/>
  <c r="E106" i="27"/>
  <c r="F86" i="27"/>
  <c r="M32" i="34" s="1"/>
  <c r="F85" i="27"/>
  <c r="M31" i="34" s="1"/>
  <c r="F84" i="27"/>
  <c r="M30" i="34" s="1"/>
  <c r="C29" i="27"/>
  <c r="E61" i="27" l="1"/>
  <c r="L121" i="27"/>
  <c r="C31" i="27"/>
  <c r="M121" i="34"/>
  <c r="M120" i="34"/>
  <c r="M119" i="34"/>
  <c r="M118" i="34"/>
  <c r="M117" i="34"/>
  <c r="M116" i="34"/>
  <c r="M115" i="34"/>
  <c r="M114" i="34"/>
  <c r="M113" i="34"/>
  <c r="M112" i="34"/>
  <c r="H113" i="34"/>
  <c r="H114" i="34"/>
  <c r="H115" i="34"/>
  <c r="H116" i="34"/>
  <c r="H117" i="34"/>
  <c r="H118" i="34"/>
  <c r="H119" i="34"/>
  <c r="H120" i="34"/>
  <c r="H121" i="34"/>
  <c r="H112" i="34"/>
  <c r="F66" i="15"/>
  <c r="K122" i="34" l="1"/>
  <c r="E115" i="34" s="1"/>
  <c r="O56" i="34"/>
  <c r="F118" i="27" l="1"/>
  <c r="I33" i="12" l="1"/>
  <c r="J33" i="12" s="1"/>
  <c r="K33" i="12"/>
  <c r="I34" i="12"/>
  <c r="J34" i="12"/>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9" i="15" l="1"/>
  <c r="J28" i="22" l="1"/>
  <c r="D29" i="22" l="1"/>
  <c r="G71" i="12"/>
  <c r="G70" i="12"/>
  <c r="G69" i="12"/>
  <c r="G68" i="12"/>
  <c r="G67" i="12"/>
  <c r="G66" i="12"/>
  <c r="G65" i="12"/>
  <c r="G64" i="12"/>
  <c r="E25" i="34" l="1"/>
  <c r="E26" i="34"/>
  <c r="K25" i="34"/>
  <c r="I25" i="34"/>
  <c r="O53" i="34" l="1"/>
  <c r="E34" i="34"/>
  <c r="P42" i="5"/>
  <c r="L31" i="5"/>
  <c r="I65" i="34" l="1"/>
  <c r="I64" i="34"/>
  <c r="I63" i="34"/>
  <c r="I62" i="34"/>
  <c r="I61" i="34"/>
  <c r="E71" i="34" l="1"/>
  <c r="E70" i="34"/>
  <c r="E69" i="34"/>
  <c r="E60" i="34"/>
  <c r="E62" i="34" s="1"/>
  <c r="E73" i="34" s="1"/>
  <c r="E76" i="34"/>
  <c r="E128" i="34" s="1"/>
  <c r="O83" i="34"/>
  <c r="I70" i="34"/>
  <c r="I69" i="34"/>
  <c r="E52" i="34"/>
  <c r="E51" i="34"/>
  <c r="E50" i="34"/>
  <c r="E4" i="34"/>
  <c r="K83" i="34" l="1"/>
  <c r="G30" i="34"/>
  <c r="G31" i="34"/>
  <c r="G29" i="34"/>
  <c r="G32" i="34"/>
  <c r="G28" i="34"/>
  <c r="G26" i="34"/>
  <c r="G16" i="34"/>
  <c r="G14" i="34"/>
  <c r="G13" i="34"/>
  <c r="G11" i="34"/>
  <c r="G15" i="34"/>
  <c r="G27" i="34"/>
  <c r="G12" i="34"/>
  <c r="G10" i="34"/>
  <c r="G40" i="34"/>
  <c r="G33" i="34"/>
  <c r="G18" i="34"/>
  <c r="G25" i="34"/>
  <c r="E55" i="34"/>
  <c r="G34" i="34"/>
  <c r="O28" i="34"/>
  <c r="O29" i="34"/>
  <c r="O31" i="34"/>
  <c r="O30" i="34"/>
  <c r="O32" i="34"/>
  <c r="O26" i="34"/>
  <c r="M12" i="34"/>
  <c r="M14" i="34"/>
  <c r="M10" i="34"/>
  <c r="M11" i="34"/>
  <c r="M15" i="34"/>
  <c r="M16" i="34"/>
  <c r="M13" i="34"/>
  <c r="O27" i="34"/>
  <c r="O33" i="34"/>
  <c r="M18" i="34"/>
  <c r="O25" i="34"/>
  <c r="O34" i="34"/>
  <c r="C69" i="34"/>
  <c r="C70" i="34"/>
  <c r="C71" i="34"/>
  <c r="E44" i="34"/>
  <c r="G44" i="34" s="1"/>
  <c r="E54" i="34"/>
  <c r="E41" i="34"/>
  <c r="I41" i="34" l="1"/>
  <c r="G41" i="34"/>
  <c r="J124" i="34"/>
  <c r="O124" i="34"/>
  <c r="I44" i="34"/>
  <c r="I40" i="34"/>
  <c r="I98"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F115" i="27" l="1"/>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59" i="15" s="1"/>
  <c r="D37" i="15" s="1"/>
  <c r="E62" i="27"/>
  <c r="D14" i="22"/>
  <c r="D15" i="22"/>
  <c r="G20" i="34" l="1"/>
  <c r="E53" i="34"/>
  <c r="H18" i="22"/>
  <c r="G14" i="22"/>
  <c r="G15" i="22"/>
  <c r="F77" i="27"/>
  <c r="M29" i="34" s="1"/>
  <c r="F74" i="27"/>
  <c r="M26" i="34" s="1"/>
  <c r="F73" i="27"/>
  <c r="M25" i="34" s="1"/>
  <c r="O94" i="34" s="1"/>
  <c r="F14" i="22" l="1"/>
  <c r="E63" i="27"/>
  <c r="D13" i="22"/>
  <c r="F78" i="27"/>
  <c r="C78" i="27"/>
  <c r="L122" i="27" l="1"/>
  <c r="B122" i="27" s="1"/>
  <c r="E104" i="27"/>
  <c r="D107" i="27" s="1"/>
  <c r="M34" i="34"/>
  <c r="F12" i="22"/>
  <c r="D65" i="27"/>
  <c r="G13" i="22"/>
  <c r="D12" i="22"/>
  <c r="G53" i="9"/>
  <c r="M67" i="27" l="1"/>
  <c r="F106" i="15" s="1"/>
  <c r="M104" i="27"/>
  <c r="B109" i="27" s="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3" i="15"/>
  <c r="D28" i="22" s="1"/>
  <c r="J26" i="22" s="1"/>
  <c r="L18"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79" i="15"/>
  <c r="F14" i="15"/>
  <c r="D25" i="22" s="1"/>
  <c r="L11" i="15"/>
  <c r="O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78" i="34"/>
  <c r="K78" i="34" s="1"/>
  <c r="E47" i="22"/>
  <c r="D47" i="22" s="1"/>
  <c r="O80" i="34"/>
  <c r="K80" i="34" s="1"/>
  <c r="E46" i="22"/>
  <c r="D46" i="22" s="1"/>
  <c r="O79" i="34"/>
  <c r="K79" i="34" s="1"/>
  <c r="I14" i="16"/>
  <c r="D27" i="22"/>
  <c r="F25" i="22"/>
  <c r="E25" i="22"/>
  <c r="F16" i="15"/>
  <c r="F24" i="15" s="1"/>
  <c r="D24" i="22"/>
  <c r="J24" i="22" s="1"/>
  <c r="C20" i="16"/>
  <c r="D18" i="16"/>
  <c r="M64" i="12"/>
  <c r="K66" i="34" s="1"/>
  <c r="I8" i="12"/>
  <c r="J8" i="12" s="1"/>
  <c r="G43" i="34" l="1"/>
  <c r="I43" i="34"/>
  <c r="D20" i="15"/>
  <c r="D19" i="15"/>
  <c r="F102" i="15"/>
  <c r="D18" i="15"/>
  <c r="C21" i="16"/>
  <c r="D30" i="22"/>
  <c r="E30" i="22" s="1"/>
  <c r="F27" i="22"/>
  <c r="J25" i="22"/>
  <c r="E27" i="22"/>
  <c r="F24" i="22"/>
  <c r="E24" i="22"/>
  <c r="D34" i="22"/>
  <c r="H64" i="12"/>
  <c r="E18" i="16"/>
  <c r="D20" i="16"/>
  <c r="F108" i="15" l="1"/>
  <c r="M63" i="27"/>
  <c r="M109" i="27"/>
  <c r="M108" i="27" s="1"/>
  <c r="B108" i="27" s="1"/>
  <c r="H72" i="12"/>
  <c r="K67" i="34" s="1"/>
  <c r="K68" i="34" s="1"/>
  <c r="F86" i="15"/>
  <c r="D67" i="15"/>
  <c r="C117" i="34" s="1"/>
  <c r="D21" i="16"/>
  <c r="J29" i="22"/>
  <c r="F18" i="16"/>
  <c r="E20" i="16"/>
  <c r="K70" i="34" l="1"/>
  <c r="K69" i="34"/>
  <c r="M65" i="12"/>
  <c r="D35" i="22" s="1"/>
  <c r="D110" i="15"/>
  <c r="M62" i="27"/>
  <c r="B66" i="27" s="1"/>
  <c r="E56" i="34"/>
  <c r="E21" i="16"/>
  <c r="M66" i="12"/>
  <c r="F20" i="16"/>
  <c r="F21" i="16" s="1"/>
  <c r="G18" i="16"/>
  <c r="K71" i="34" l="1"/>
  <c r="O90" i="34" s="1"/>
  <c r="M68" i="12"/>
  <c r="M67" i="12"/>
  <c r="D37" i="22" s="1"/>
  <c r="D36" i="22"/>
  <c r="G20" i="16"/>
  <c r="G21" i="16" s="1"/>
  <c r="H18" i="16"/>
  <c r="M69" i="12" l="1"/>
  <c r="O77" i="34"/>
  <c r="K77" i="34" s="1"/>
  <c r="D38" i="22"/>
  <c r="D39" i="22" s="1"/>
  <c r="J44" i="22" s="1"/>
  <c r="I18" i="16"/>
  <c r="C25" i="16" s="1"/>
  <c r="H20" i="16"/>
  <c r="H21" i="16" s="1"/>
  <c r="O81" i="34" l="1"/>
  <c r="E44" i="22"/>
  <c r="J67" i="13"/>
  <c r="H67" i="13" s="1"/>
  <c r="I20" i="16"/>
  <c r="I21" i="16" s="1"/>
  <c r="K81" i="34" l="1"/>
  <c r="O85" i="34"/>
  <c r="K85" i="34" s="1"/>
  <c r="J71" i="13"/>
  <c r="H71" i="13" s="1"/>
  <c r="D44" i="22"/>
  <c r="E49" i="22"/>
  <c r="D49" i="22" s="1"/>
  <c r="D25" i="16"/>
  <c r="C27" i="16"/>
  <c r="C28" i="16" s="1"/>
  <c r="O91" i="34" l="1"/>
  <c r="O92" i="34" s="1"/>
  <c r="O51" i="34" s="1"/>
  <c r="E53" i="22"/>
  <c r="D53" i="22" s="1"/>
  <c r="E25" i="16"/>
  <c r="D27" i="16"/>
  <c r="D28" i="16" s="1"/>
  <c r="O50" i="34" l="1"/>
  <c r="O95"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G39" i="34" l="1"/>
  <c r="I39" i="34"/>
  <c r="O127" i="34" l="1"/>
  <c r="O128" i="34" s="1"/>
  <c r="E46" i="34" l="1"/>
  <c r="O52" i="34" l="1"/>
  <c r="G46" i="34"/>
  <c r="I46" i="34"/>
  <c r="O55" i="34" l="1"/>
  <c r="I97" i="34"/>
  <c r="O57" i="34" l="1"/>
  <c r="I5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7" authorId="0" shapeId="0" xr:uid="{00000000-0006-0000-1100-000033000000}">
      <text>
        <r>
          <rPr>
            <b/>
            <sz val="9"/>
            <color indexed="81"/>
            <rFont val="Tahoma"/>
            <family val="2"/>
          </rPr>
          <t>% of Total Contractor Costs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400-000001000000}">
      <text>
        <r>
          <rPr>
            <sz val="8"/>
            <color indexed="81"/>
            <rFont val="Tahoma"/>
            <family val="2"/>
          </rPr>
          <t xml:space="preserve">All information displayed on this page was obtained from the application.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7" authorId="0" shapeId="0" xr:uid="{00000000-0006-0000-15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 ref="F115" authorId="0" shapeId="0" xr:uid="{00000000-0006-0000-0800-00000D000000}">
      <text>
        <r>
          <rPr>
            <sz val="9"/>
            <color indexed="81"/>
            <rFont val="Calibri"/>
            <family val="2"/>
            <scheme val="minor"/>
          </rPr>
          <t xml:space="preserve">Application fee is waived for REACH only deals.   If so, indicate above with True.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87A3DBF6-C8A9-412F-9758-41E5667E6528}">
      <text>
        <r>
          <rPr>
            <b/>
            <sz val="9"/>
            <color indexed="81"/>
            <rFont val="Tahoma"/>
            <charset val="1"/>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7" authorId="0" shapeId="0" xr:uid="{4A781567-95D0-44A9-A7A3-656414F525F8}">
      <text>
        <r>
          <rPr>
            <b/>
            <sz val="9"/>
            <color indexed="81"/>
            <rFont val="Tahoma"/>
            <charset val="1"/>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<sst xmlns="http://schemas.openxmlformats.org/spreadsheetml/2006/main" count="3858" uniqueCount="3369">
  <si>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</si>
  <si>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</si>
  <si>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</si>
  <si>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</si>
  <si>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</si>
  <si>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</si>
  <si>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</si>
  <si>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</si>
  <si>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</si>
  <si>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</si>
  <si>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</si>
  <si>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</si>
  <si>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</si>
  <si>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</si>
  <si>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</si>
  <si>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</si>
  <si>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</si>
  <si>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</si>
  <si>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</si>
  <si>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</si>
  <si>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</si>
  <si>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</si>
  <si>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</si>
  <si>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</si>
  <si>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</si>
  <si>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</si>
  <si>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</si>
  <si>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</si>
  <si>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</si>
  <si>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</si>
  <si>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</si>
  <si>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</si>
  <si>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</si>
  <si>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</si>
  <si>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</si>
  <si>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</si>
  <si>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</si>
  <si>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</si>
  <si>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</si>
  <si>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</si>
  <si>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</si>
  <si>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</si>
  <si>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</si>
  <si>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</si>
  <si>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</si>
  <si>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</si>
  <si>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</si>
  <si>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</si>
  <si>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</si>
  <si>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</si>
  <si>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</si>
  <si>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</si>
  <si>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</si>
  <si>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</si>
  <si>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</si>
  <si>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</si>
  <si>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</si>
  <si>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</si>
  <si>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</si>
  <si>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</si>
  <si>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</si>
  <si>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</si>
  <si>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</si>
  <si>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</si>
  <si>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</si>
  <si>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</si>
  <si>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</si>
  <si>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</si>
  <si>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</si>
  <si>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</si>
  <si>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</si>
  <si>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</si>
  <si>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</si>
  <si>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</si>
  <si>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</si>
  <si>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</si>
  <si>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</si>
  <si>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</si>
  <si>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</si>
  <si>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</si>
  <si>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</si>
  <si>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</si>
  <si>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</si>
  <si>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</si>
  <si>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</si>
  <si>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</si>
  <si>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</si>
  <si>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</si>
  <si>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</si>
  <si>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</si>
  <si>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</si>
  <si>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</si>
  <si>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</si>
  <si>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</si>
  <si>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</si>
  <si>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</si>
  <si>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</si>
  <si>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</si>
  <si>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</si>
  <si>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</si>
  <si>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</si>
  <si>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</si>
  <si>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</si>
  <si>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</si>
  <si>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</si>
  <si>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</si>
  <si>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</si>
  <si>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</si>
  <si>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</si>
  <si>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</si>
  <si>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</si>
  <si>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</si>
  <si>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</si>
  <si>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</si>
  <si>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</si>
  <si>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</si>
  <si>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</si>
  <si>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</si>
  <si>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</si>
  <si>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</si>
  <si>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</si>
  <si>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</si>
  <si>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</si>
  <si>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</si>
  <si>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</si>
  <si>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</si>
  <si>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</si>
  <si>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</si>
  <si>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</si>
  <si>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</si>
  <si>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</si>
  <si>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</si>
  <si>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</si>
  <si>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</si>
  <si>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</si>
  <si>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</si>
  <si>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</si>
  <si>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</si>
  <si>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</si>
  <si>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</si>
  <si>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</si>
  <si>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</si>
  <si>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</si>
  <si>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</si>
  <si>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</si>
  <si>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</si>
  <si>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</si>
  <si>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</si>
  <si>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</si>
  <si>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</si>
  <si>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</si>
  <si>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</si>
  <si>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</si>
  <si>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</si>
  <si>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</si>
  <si>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</si>
  <si>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</si>
  <si>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</si>
  <si>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</si>
  <si>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</si>
  <si>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</si>
  <si>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</si>
  <si>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</si>
  <si>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</si>
  <si>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</si>
  <si>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</si>
  <si>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</si>
  <si>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</si>
  <si>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</si>
  <si>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</si>
  <si>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</si>
  <si>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</si>
  <si>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</si>
  <si>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</si>
  <si>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</si>
  <si>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</si>
  <si>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</si>
  <si>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</si>
  <si>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</si>
  <si>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</si>
  <si>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</si>
  <si>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</si>
  <si>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</si>
  <si>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</si>
  <si>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</si>
  <si>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</si>
  <si>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</si>
  <si>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</si>
  <si>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</si>
  <si>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</si>
  <si>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</si>
  <si>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</si>
  <si>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</si>
  <si>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</si>
  <si>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</si>
  <si>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</si>
  <si>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</si>
  <si>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</si>
  <si>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</si>
  <si>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</si>
  <si>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</si>
  <si>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</si>
  <si>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</si>
  <si>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</si>
  <si>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</si>
  <si>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</si>
  <si>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</si>
  <si>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</si>
  <si>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</si>
  <si>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</si>
  <si>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</si>
  <si>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</si>
  <si>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</si>
  <si>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</si>
  <si>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</si>
  <si>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</si>
  <si>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</si>
  <si>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</si>
  <si>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</si>
  <si>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</si>
  <si>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</si>
  <si>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</si>
  <si>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</si>
  <si>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</si>
  <si>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</si>
  <si>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</si>
  <si>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</si>
  <si>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</si>
  <si>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</si>
  <si>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</si>
  <si>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</si>
  <si>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</si>
  <si>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</si>
  <si>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</si>
  <si>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</si>
  <si>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</si>
  <si>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</si>
  <si>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</si>
  <si>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</si>
  <si>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</si>
  <si>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</si>
  <si>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</si>
  <si>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</si>
  <si>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</si>
  <si>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Annual Costs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</si>
  <si>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</si>
  <si>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</si>
  <si>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</si>
  <si>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</si>
  <si>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</si>
  <si>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</si>
  <si>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</si>
  <si>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</si>
  <si>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</si>
  <si>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</si>
  <si>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</si>
  <si>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</si>
  <si>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</si>
  <si>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</si>
  <si>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</si>
  <si>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</si>
  <si>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</si>
  <si>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</si>
  <si>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</si>
  <si>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</si>
  <si>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</si>
  <si>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</si>
  <si>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</si>
  <si>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</si>
  <si>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</si>
  <si>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</si>
  <si>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</si>
  <si>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</si>
  <si>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</si>
  <si>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</si>
  <si>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</si>
  <si>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</si>
  <si>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</si>
  <si>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</si>
  <si>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</si>
  <si>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</si>
  <si>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</si>
  <si>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</si>
  <si>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</si>
  <si>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</si>
  <si>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</si>
  <si>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</si>
  <si>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</si>
  <si>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</si>
  <si>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</si>
  <si>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</si>
  <si>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</si>
  <si>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</si>
  <si>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</si>
  <si>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</si>
  <si>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</si>
  <si>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</si>
  <si>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</si>
  <si>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</si>
  <si>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</si>
  <si>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</si>
  <si>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</si>
  <si>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</si>
  <si>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</si>
  <si>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</si>
  <si>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</si>
  <si>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</si>
  <si>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</si>
  <si>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</si>
  <si>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</si>
  <si>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</si>
  <si>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</si>
  <si>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</si>
  <si>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</si>
  <si>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</si>
  <si>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</si>
  <si>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</si>
  <si>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</si>
  <si>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</si>
  <si>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</si>
  <si>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</si>
  <si>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</si>
  <si>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</si>
  <si>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</si>
  <si>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</si>
  <si>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</si>
  <si>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</si>
  <si>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</si>
  <si>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</si>
  <si>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</si>
  <si>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</si>
  <si>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</si>
  <si>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</si>
  <si>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</si>
  <si>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</si>
  <si>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</si>
  <si>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</si>
  <si>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</si>
  <si>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</si>
  <si>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</si>
  <si>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</si>
  <si>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</si>
  <si>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</si>
  <si>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</si>
  <si>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</si>
  <si>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</si>
  <si>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</si>
  <si>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</si>
  <si>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</si>
  <si>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</si>
  <si>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</si>
  <si>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</si>
  <si>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</si>
  <si>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</si>
  <si>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</si>
  <si>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</si>
  <si>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</si>
  <si>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</si>
  <si>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</si>
  <si>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</si>
  <si>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</si>
  <si>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</si>
  <si>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</si>
  <si>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</si>
  <si>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</si>
  <si>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The initial site and building plan submissions may be schematic.  Design the development drawings and final working drawings to incorporate VHDA requirements and review comments.  The construction contract documents for initial closing must include final site and engineering, architectural, structural, mechanical and electrical drawings and specifications.  The schematic drawings should include the following:</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</si>
  <si>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</si>
  <si>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</si>
  <si>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</si>
  <si>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</si>
  <si>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</si>
  <si>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</si>
  <si>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</si>
  <si>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</si>
  <si>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</si>
  <si>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</si>
  <si>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</si>
  <si>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</si>
  <si>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</si>
  <si>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</si>
  <si>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</si>
  <si>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</si>
  <si>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</si>
  <si>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</si>
  <si>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</si>
  <si>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</si>
  <si>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</si>
  <si>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</si>
  <si>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</si>
  <si>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</si>
  <si>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</si>
  <si>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</si>
  <si>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</si>
  <si>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</si>
  <si>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</si>
  <si>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</si>
  <si>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</si>
  <si>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</si>
  <si>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</si>
  <si>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</si>
  <si>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</si>
  <si>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</si>
  <si>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</si>
  <si>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</si>
  <si>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</si>
  <si>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</si>
  <si>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</si>
  <si>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</si>
  <si>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</si>
  <si>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</si>
  <si>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</si>
  <si>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</si>
  <si>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</si>
  <si>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</si>
  <si>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</si>
  <si>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</si>
  <si>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</si>
  <si>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</si>
  <si>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</si>
  <si>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</si>
  <si>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</si>
  <si>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</si>
  <si>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</si>
  <si>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</si>
  <si>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</si>
  <si>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</si>
  <si>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</si>
  <si>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</si>
  <si>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</si>
  <si>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</si>
  <si>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</si>
  <si>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</si>
  <si>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</si>
  <si>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</si>
  <si>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</si>
  <si>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</si>
  <si>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</si>
  <si>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</si>
  <si>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</si>
  <si>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</si>
  <si>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</si>
  <si>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</si>
  <si>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</si>
  <si>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</si>
  <si>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</si>
  <si>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</si>
  <si>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</si>
  <si>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</si>
  <si>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</si>
  <si>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</si>
  <si>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</si>
  <si>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</si>
  <si>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</si>
  <si>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</si>
  <si>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</si>
  <si>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</si>
  <si>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</si>
  <si>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</si>
  <si>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</si>
  <si>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</si>
  <si>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</si>
  <si>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</si>
  <si>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</si>
  <si>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</si>
  <si>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</si>
  <si>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</si>
  <si>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</si>
  <si>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</si>
  <si>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</si>
  <si>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</si>
  <si>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</si>
  <si>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</si>
  <si>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</si>
  <si>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</si>
  <si>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</si>
  <si>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</si>
  <si>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</si>
  <si>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</si>
  <si>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</si>
  <si>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</si>
  <si>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</si>
  <si>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</si>
  <si>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</si>
  <si>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</si>
  <si>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</si>
  <si>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</si>
  <si>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</si>
  <si>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</si>
  <si>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</si>
  <si>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</si>
  <si>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</si>
  <si>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</si>
  <si>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</si>
  <si>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</si>
  <si>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</si>
  <si>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</si>
  <si>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</si>
  <si>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</si>
  <si>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</si>
  <si>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</si>
  <si>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</si>
  <si>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</si>
  <si>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</si>
  <si>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</si>
  <si>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</si>
  <si>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</si>
  <si>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</si>
  <si>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</si>
  <si>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</si>
  <si>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</si>
  <si>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</si>
  <si>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</si>
  <si>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</si>
  <si>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</si>
  <si>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</si>
  <si>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</si>
  <si>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</si>
  <si>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</si>
  <si>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</si>
  <si>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</si>
  <si>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</si>
  <si>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</si>
  <si>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</si>
  <si>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</si>
  <si>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</si>
  <si>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</si>
  <si>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</si>
  <si>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</si>
  <si>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</si>
  <si>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</si>
  <si>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</si>
  <si>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</si>
  <si>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</si>
  <si>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</si>
  <si>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</si>
  <si>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</si>
  <si>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</si>
  <si>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</si>
  <si>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</si>
  <si>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</si>
  <si>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</si>
  <si>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</si>
  <si>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</si>
  <si>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</si>
  <si>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</si>
  <si>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</si>
  <si>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</si>
  <si>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</si>
  <si>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</si>
  <si>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</si>
  <si>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</si>
  <si>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</si>
  <si>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</si>
  <si>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</si>
  <si>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</si>
  <si>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</si>
  <si>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</si>
  <si>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</si>
  <si>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</si>
  <si>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</si>
  <si>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</si>
  <si>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</si>
  <si>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</si>
  <si>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</si>
  <si>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</si>
  <si>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</si>
  <si>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</si>
  <si>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</si>
  <si>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</si>
  <si>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</si>
  <si>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</si>
  <si>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</si>
  <si>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</si>
  <si>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</si>
  <si>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</si>
  <si>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</si>
  <si>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</si>
  <si>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</si>
  <si>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</si>
  <si>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</si>
  <si>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</si>
  <si>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</si>
  <si>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</si>
  <si>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</si>
  <si>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</si>
  <si>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</si>
  <si>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</si>
  <si>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</si>
  <si>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</si>
  <si>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</si>
  <si>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</si>
  <si>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</si>
  <si>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</si>
  <si>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</si>
  <si>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</si>
  <si>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</si>
  <si>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</si>
  <si>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</si>
  <si>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</si>
  <si>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</si>
  <si>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</si>
  <si>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</si>
  <si>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</si>
  <si>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</si>
  <si>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</si>
  <si>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</si>
  <si>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</si>
  <si>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</si>
  <si>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</si>
  <si>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</si>
  <si>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</si>
  <si>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</si>
  <si>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</si>
  <si>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</si>
  <si>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</si>
  <si>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</si>
  <si>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</si>
  <si>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</si>
  <si>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</si>
  <si>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</si>
  <si>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</si>
  <si>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</si>
  <si>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</si>
  <si>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</si>
  <si>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</si>
  <si>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</si>
  <si>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</si>
  <si>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</si>
  <si>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</si>
  <si>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</si>
  <si>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</si>
  <si>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</si>
  <si>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</si>
  <si>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</si>
  <si>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</si>
  <si>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</si>
  <si>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</si>
  <si>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</si>
  <si>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</si>
  <si>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</si>
  <si>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</si>
  <si>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</si>
  <si>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</si>
  <si>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</si>
  <si>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</si>
  <si>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</si>
  <si>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</si>
  <si>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</si>
  <si>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</si>
  <si>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</si>
  <si>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</si>
  <si>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</si>
  <si>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</si>
  <si>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</si>
  <si>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</si>
  <si>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</si>
  <si>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</si>
  <si>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</si>
  <si>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</si>
  <si>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</si>
  <si>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</si>
  <si>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</si>
  <si>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</si>
  <si>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</si>
  <si>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</si>
  <si>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</si>
  <si>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</si>
  <si>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</si>
  <si>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</si>
  <si>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</si>
  <si>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</si>
  <si>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</si>
  <si>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</si>
  <si>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</si>
  <si>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</si>
  <si>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</si>
  <si>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</si>
  <si>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</si>
  <si>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</si>
  <si>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</si>
  <si>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</si>
  <si>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</si>
  <si>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</si>
  <si>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</si>
  <si>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</si>
  <si>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</si>
  <si>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</si>
  <si>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</si>
  <si>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</si>
  <si>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</si>
  <si>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</si>
  <si>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</si>
  <si>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</si>
  <si>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</si>
  <si>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</si>
  <si>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</si>
  <si>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</si>
  <si>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</si>
  <si>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</si>
  <si>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</si>
  <si>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</si>
  <si>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</si>
  <si>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</si>
  <si>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</si>
  <si>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</si>
  <si>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</si>
  <si>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</si>
  <si>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</si>
  <si>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</si>
  <si>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</si>
  <si>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</si>
  <si>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</si>
  <si>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</si>
  <si>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</si>
  <si>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</si>
  <si>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</si>
  <si>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</si>
  <si>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</si>
  <si>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</si>
  <si>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</si>
  <si>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</si>
  <si>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</si>
  <si>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</si>
  <si>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</si>
  <si>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</si>
  <si>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</si>
  <si>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</si>
  <si>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</si>
  <si>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</si>
  <si>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</si>
  <si>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</si>
  <si>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</si>
  <si>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</si>
  <si>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</si>
  <si>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</si>
  <si>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</si>
  <si>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</si>
  <si>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</si>
  <si>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</si>
  <si>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</si>
  <si>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</si>
  <si>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</si>
  <si>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</si>
  <si>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</si>
  <si>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</si>
  <si>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</si>
  <si>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</si>
  <si>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</si>
  <si>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</si>
  <si>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</si>
  <si>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</si>
  <si>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</si>
  <si>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</si>
  <si>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</si>
  <si>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</si>
  <si>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</si>
  <si>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</si>
  <si>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</si>
  <si>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</si>
  <si>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</si>
  <si>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</si>
  <si>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</si>
  <si>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</si>
  <si>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</si>
  <si>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</si>
  <si>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</si>
  <si>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</si>
  <si>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Amenities from Page 7 apply to all units, unless indicated otherwise</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</si>
  <si>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</si>
  <si>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</si>
  <si>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</si>
  <si>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</si>
  <si>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</si>
  <si>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</si>
  <si>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</si>
  <si>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</si>
  <si>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</si>
  <si>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</si>
  <si>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</si>
  <si>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</si>
  <si>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</si>
  <si>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</si>
  <si>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</si>
  <si>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</si>
  <si>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</si>
  <si>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</si>
  <si>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</si>
  <si>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</si>
  <si>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</si>
  <si>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</si>
  <si>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</si>
  <si>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</si>
  <si>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</si>
  <si>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</si>
  <si>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</si>
  <si>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</si>
  <si>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 xml:space="preserve">Fee Calculations are subject to change at any time.  Please contact VHDA Rental Housing for current fee structure. </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</si>
  <si>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</si>
  <si>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</si>
  <si>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</si>
  <si>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</si>
  <si>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</si>
  <si>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</si>
  <si>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</si>
  <si>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</si>
  <si>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</si>
  <si>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</si>
  <si>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</si>
  <si>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</si>
  <si>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</si>
  <si>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</si>
  <si>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</si>
  <si>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</si>
  <si>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</si>
  <si>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</si>
  <si>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</si>
  <si>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</si>
  <si>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</si>
  <si>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</si>
  <si>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</si>
  <si>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</si>
  <si>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</si>
  <si>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</si>
  <si>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</si>
  <si>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</si>
  <si>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</si>
  <si>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</si>
  <si>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</si>
  <si>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</si>
  <si>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</si>
  <si>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</si>
  <si>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</si>
  <si>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</si>
  <si>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</si>
  <si>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</si>
  <si>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</si>
  <si>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</si>
  <si>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</si>
  <si>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</si>
  <si>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</si>
  <si>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</si>
  <si>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</si>
  <si>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</si>
  <si>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</si>
  <si>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</si>
  <si>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</si>
  <si>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</si>
  <si>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</si>
  <si>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</si>
  <si>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</si>
  <si>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</si>
  <si>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</si>
  <si>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</si>
  <si>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</si>
  <si>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</si>
  <si>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</si>
  <si>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submitting the application to VHDA.</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</si>
  <si>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</si>
  <si>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</si>
  <si>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</si>
  <si>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</si>
  <si>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</si>
  <si>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</si>
  <si>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</si>
  <si>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</si>
  <si>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</si>
  <si>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</si>
  <si>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</si>
  <si>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</si>
  <si>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</si>
  <si>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</si>
  <si>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</si>
  <si>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</si>
  <si>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</si>
  <si>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</si>
  <si>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</si>
  <si>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</si>
  <si>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3.  Current Rent roll (for rehab only) -- include unit number, type, family size, annual income,</t>
  </si>
  <si>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</si>
  <si>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</si>
  <si>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</si>
  <si>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</si>
  <si>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</si>
  <si>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</si>
  <si>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</si>
  <si>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</si>
  <si>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</si>
  <si>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</si>
  <si>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</si>
  <si>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</si>
  <si>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</si>
  <si>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</si>
  <si>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Outline any A &amp; E items that do not meet the VHDA's Design and Construction requirements </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</si>
  <si>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</si>
  <si>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</si>
  <si>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</si>
  <si>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</si>
  <si>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</si>
  <si>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</si>
  <si>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</si>
  <si>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</si>
  <si>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</si>
  <si>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</si>
  <si>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</si>
  <si>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</si>
  <si>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</si>
  <si>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</si>
  <si>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</si>
  <si>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</si>
  <si>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</si>
  <si>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</si>
  <si>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</si>
  <si>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</si>
  <si>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</si>
  <si>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</si>
  <si>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</si>
  <si>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</si>
  <si>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</si>
  <si>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</si>
  <si>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</si>
  <si>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</si>
  <si>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</si>
  <si>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</si>
  <si>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</si>
  <si>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</si>
  <si>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</si>
  <si>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</si>
  <si>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</si>
  <si>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</si>
  <si>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</si>
  <si>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</si>
  <si>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</si>
  <si>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</si>
  <si>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</si>
  <si>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</si>
  <si>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</si>
  <si>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</si>
  <si>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</si>
  <si>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</si>
  <si>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</si>
  <si>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</si>
  <si>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</si>
  <si>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</si>
  <si>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</si>
  <si>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</si>
  <si>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</si>
  <si>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</si>
  <si>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</si>
  <si>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</si>
  <si>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</si>
  <si>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</si>
  <si>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</si>
  <si>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</si>
  <si>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</si>
  <si>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</si>
  <si>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added mapping for TC type, Fees Expected, Total Sq Footage</t>
  </si>
  <si>
    <t>Remapped Uses</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</si>
  <si>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</si>
  <si>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</si>
  <si>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</si>
  <si>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</si>
  <si>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</si>
  <si>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</si>
  <si>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</si>
  <si>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</si>
  <si>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</si>
  <si>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</si>
  <si>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</si>
  <si>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</si>
  <si>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</si>
  <si>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</si>
  <si>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</si>
  <si>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</si>
  <si>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</si>
  <si>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</si>
  <si>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</si>
  <si>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</si>
  <si>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</si>
  <si>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</si>
  <si>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</si>
  <si>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INCOME</t>
  </si>
  <si>
    <t>Details on</t>
  </si>
  <si>
    <t>1BR</t>
  </si>
  <si>
    <t>Income Tab</t>
  </si>
  <si>
    <t>2BR</t>
  </si>
  <si>
    <t>3BR</t>
  </si>
  <si>
    <t>4+BR</t>
  </si>
  <si>
    <t>Total Income</t>
  </si>
  <si>
    <t xml:space="preserve">Vacancy </t>
  </si>
  <si>
    <t>Credit Loss</t>
  </si>
  <si>
    <t>Estimated Gross Income</t>
  </si>
  <si>
    <t>OPERATING EXPENSES</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</si>
  <si>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</si>
  <si>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</si>
  <si>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</si>
  <si>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</si>
  <si>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</si>
  <si>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</si>
  <si>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</si>
  <si>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</si>
  <si>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</si>
  <si>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</si>
  <si>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</si>
  <si>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Added DCA Tab</t>
  </si>
  <si>
    <t>Updated Formatting on DCA per Rebecca's Testing</t>
  </si>
  <si>
    <t>Mixed Income</t>
  </si>
  <si>
    <t>Mixed Use</t>
  </si>
  <si>
    <t>b.  Type of Loan:</t>
  </si>
  <si>
    <t>c.  Purpose of Financing:</t>
  </si>
  <si>
    <t xml:space="preserve">ii.  If Const/Perm, contract period in months? </t>
  </si>
  <si>
    <t xml:space="preserve">Added construction field to Sources, Updated Use on Dev Info, </t>
  </si>
  <si>
    <t>Mapped 5 est tenant paid utilities</t>
  </si>
  <si>
    <t>Rate</t>
  </si>
  <si>
    <t>Term</t>
  </si>
  <si>
    <t>Test B37</t>
  </si>
  <si>
    <t>Property has direct access from a Public Road.</t>
  </si>
  <si>
    <t>7. Include any documents related to Condominium or Homeowners Association or PUD.</t>
  </si>
  <si>
    <t>made changes to Site for Legal on HOA and access</t>
  </si>
  <si>
    <t>Rental Housing</t>
  </si>
  <si>
    <t>Change Name to remove Conventional</t>
  </si>
  <si>
    <t>Est. Quantity per Month</t>
  </si>
  <si>
    <t>Amount per Type</t>
  </si>
  <si>
    <t>Total Contractor's Hard Costs</t>
  </si>
  <si>
    <t xml:space="preserve">    Total Contractor's Hard Costs</t>
  </si>
  <si>
    <t>Added mapping for Other Income detail</t>
  </si>
  <si>
    <t>removed Conventional from the page headers</t>
  </si>
  <si>
    <t>Dev Fees &amp; Non VHDA Costs</t>
  </si>
  <si>
    <t xml:space="preserve">Developer Fee </t>
  </si>
  <si>
    <t>Other Non VHDA Costs</t>
  </si>
  <si>
    <t>Owners Costs</t>
  </si>
  <si>
    <t>Total Contractors Costs</t>
  </si>
  <si>
    <t>Updated calculations for Non Vhda costs on DEV Summary</t>
  </si>
  <si>
    <t>See Tenant tab for details</t>
  </si>
  <si>
    <t xml:space="preserve">Will this property be Mixed Use (containing commercial space)? </t>
  </si>
  <si>
    <t>updated wording on guidelines</t>
  </si>
  <si>
    <t xml:space="preserve">Dev Info - Chg commercial units to commercial space </t>
  </si>
  <si>
    <t>(if available.  Must be provided at commitment)</t>
  </si>
  <si>
    <t xml:space="preserve">Location Description (include street intersections) - If scattered sites, list all addresses. </t>
  </si>
  <si>
    <t>If scattered sites, indicate most common type.</t>
  </si>
  <si>
    <t>2.  Map showing location of subject property and all comparable properties</t>
  </si>
  <si>
    <t>4. Relocation plan and budget (for rehabilitation properties)</t>
  </si>
  <si>
    <t>Updates from SPARC group; Refreshed dropdowns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</si>
  <si>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</si>
  <si>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</si>
  <si>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</si>
  <si>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</si>
  <si>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</si>
  <si>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</si>
  <si>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</si>
  <si>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</si>
  <si>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</si>
  <si>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</si>
  <si>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</si>
  <si>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</si>
  <si>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</si>
  <si>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</si>
  <si>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</si>
  <si>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</si>
  <si>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</si>
  <si>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</si>
  <si>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</si>
  <si>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Corrected math error on DEV Summary - Expenses per Unit</t>
  </si>
  <si>
    <t>Took out reference to Goal Seek Function -  Caused too much confusion per BA</t>
  </si>
  <si>
    <t>corrected math error on Con Draw Type</t>
  </si>
  <si>
    <t>Is property within a QCT?</t>
  </si>
  <si>
    <t>Added QCT on DEV Info page</t>
  </si>
  <si>
    <t>Changed calcuation on Other Income Detail</t>
  </si>
  <si>
    <t>(a) 20% at 50% AMI AFS, 80% at 150% AMI</t>
  </si>
  <si>
    <t>(b) 40% at 60% AMI AFS, 60% at 150% AMI</t>
  </si>
  <si>
    <t>Added AFS to Tax Exempt options on Tenants tab</t>
  </si>
  <si>
    <t>THIS PAGE IS DISPLAY ONLY</t>
  </si>
  <si>
    <t>Fixed Con Draw Interest tab math</t>
  </si>
  <si>
    <t>Use Whole Numbers only</t>
  </si>
  <si>
    <t xml:space="preserve">Update Procorem reference on Instruction page.  Refreshed dropdowns. </t>
  </si>
  <si>
    <t>Level of Change</t>
  </si>
  <si>
    <t>Change fee from Participation to Permanent immediate</t>
  </si>
  <si>
    <t xml:space="preserve">4% and 9% </t>
  </si>
  <si>
    <t>6BR or More</t>
  </si>
  <si>
    <t>Refreshed dropdowns to get rid of HDS unit options</t>
  </si>
  <si>
    <t xml:space="preserve">added SPARC Income Limit </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</si>
  <si>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</si>
  <si>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</si>
  <si>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</si>
  <si>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</si>
  <si>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</si>
  <si>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</si>
  <si>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</si>
  <si>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</si>
  <si>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</si>
  <si>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</si>
  <si>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added error to not enter both LIHTC and LI Units on DEV Info</t>
  </si>
  <si>
    <t>added mapping for estimated tenant utilities</t>
  </si>
  <si>
    <t>Updated guidelines per Bennett - with hyper links to webpage</t>
  </si>
  <si>
    <t>Added mapping for income limits</t>
  </si>
  <si>
    <t xml:space="preserve">For questions, who should we contact? </t>
  </si>
  <si>
    <t>Added Main Deal Contact</t>
  </si>
  <si>
    <t>VHDA Tax Exempt*</t>
  </si>
  <si>
    <t>Added 30% to income limits</t>
  </si>
  <si>
    <t>updated tenant restriction selected per Bennett (confirmed Sparc with Chris)</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</si>
  <si>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</si>
  <si>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</si>
  <si>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</si>
  <si>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</si>
  <si>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</si>
  <si>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</si>
  <si>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</si>
  <si>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</si>
  <si>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</si>
  <si>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</si>
  <si>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</si>
  <si>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</si>
  <si>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</si>
  <si>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added more unit rows, updated fee structure</t>
  </si>
  <si>
    <t>.625% on remainder of Construction/Permanent loan funds over 7.5 million</t>
  </si>
  <si>
    <t>Updated REACH Exhibit</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</si>
  <si>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</si>
  <si>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</si>
  <si>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</si>
  <si>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</si>
  <si>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</si>
  <si>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</si>
  <si>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</si>
  <si>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</si>
  <si>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</si>
  <si>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</si>
  <si>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</si>
  <si>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</si>
  <si>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</si>
  <si>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</si>
  <si>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</si>
  <si>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</si>
  <si>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</si>
  <si>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</si>
  <si>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</si>
  <si>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</si>
  <si>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</si>
  <si>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</si>
  <si>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</si>
  <si>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</si>
  <si>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</si>
  <si>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</si>
  <si>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</si>
  <si>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</si>
  <si>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</si>
  <si>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</si>
  <si>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</si>
  <si>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</si>
  <si>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</si>
  <si>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</si>
  <si>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</si>
  <si>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</si>
  <si>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</si>
  <si>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</si>
  <si>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Added Phone number validation to Dev Info and Borrower</t>
  </si>
  <si>
    <t>Added Hear about VHDA custom picklist</t>
  </si>
  <si>
    <t>Updated dropdowns for supportive housing</t>
  </si>
  <si>
    <t>30%</t>
  </si>
  <si>
    <t>40%</t>
  </si>
  <si>
    <t>50%</t>
  </si>
  <si>
    <t>60%</t>
  </si>
  <si>
    <t>80%</t>
  </si>
  <si>
    <t>150%</t>
  </si>
  <si>
    <t>Added mapping for AMI$ % on Units</t>
  </si>
  <si>
    <t>Letters of Credit / Bond Premiums</t>
  </si>
  <si>
    <t>Changed Uses, DCA and Dev Summary to eliminate Sp. Construction, Sp. Equipment, Other 4, Other 5, building permits and bonds from the application</t>
  </si>
  <si>
    <t>Repointed Structures to Overall Structures Budget (to later be defined as Hard Costs)</t>
  </si>
  <si>
    <t xml:space="preserve">Corrected mapping for Demolition and Structure debris removal. </t>
  </si>
  <si>
    <t>Total Other Costs</t>
  </si>
  <si>
    <t>Developer Fee</t>
  </si>
  <si>
    <t>added other costs not included</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</si>
  <si>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</si>
  <si>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</si>
  <si>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</si>
  <si>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</si>
  <si>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</si>
  <si>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</si>
  <si>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</si>
  <si>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</si>
  <si>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</si>
  <si>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</si>
  <si>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</si>
  <si>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</si>
  <si>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</si>
  <si>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Error: Construction vs Perm</t>
  </si>
  <si>
    <t>Total Sources during Construction</t>
  </si>
  <si>
    <t>VHDA REACH</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</si>
  <si>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</si>
  <si>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</si>
  <si>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</si>
  <si>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</si>
  <si>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</si>
  <si>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</si>
  <si>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</si>
  <si>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</si>
  <si>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</si>
  <si>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</si>
  <si>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</si>
  <si>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</si>
  <si>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</si>
  <si>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</si>
  <si>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</si>
  <si>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Updated DEV Info - Where did you hear? To unlock</t>
  </si>
  <si>
    <t>Fix that soft costs won't expand in Protected version</t>
  </si>
  <si>
    <t>Major Data updates</t>
  </si>
  <si>
    <t>Virginia Housing</t>
  </si>
  <si>
    <t xml:space="preserve">Select Cover Tab.  While holding SHIFT, select Exhibit 4 tab. </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</si>
  <si>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</si>
  <si>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</si>
  <si>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</si>
  <si>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</si>
  <si>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</si>
  <si>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MULTIFAMILY DEVELOPMENT STAFF DIRECTORY</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</si>
  <si>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</si>
  <si>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</si>
  <si>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</si>
  <si>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</si>
  <si>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</si>
  <si>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</si>
  <si>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</si>
  <si>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</si>
  <si>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</si>
  <si>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</si>
  <si>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</si>
  <si>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 xml:space="preserve">1.  Rental comparable form (and map) - complete form for each comparable property.  </t>
  </si>
  <si>
    <t>Form available on Virginiahousing.com</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</si>
  <si>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</si>
  <si>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</si>
  <si>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</si>
  <si>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</si>
  <si>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</si>
  <si>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</si>
  <si>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</si>
  <si>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</si>
  <si>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</si>
  <si>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</si>
  <si>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</si>
  <si>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</si>
  <si>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</si>
  <si>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</si>
  <si>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</si>
  <si>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</si>
  <si>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</si>
  <si>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</si>
  <si>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</si>
  <si>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</si>
  <si>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</si>
  <si>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</si>
  <si>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</si>
  <si>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</si>
  <si>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</si>
  <si>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</si>
  <si>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</si>
  <si>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</si>
  <si>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</si>
  <si>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</si>
  <si>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</si>
  <si>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</si>
  <si>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</si>
  <si>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</si>
  <si>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</si>
  <si>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</si>
  <si>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</si>
  <si>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</si>
  <si>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</si>
  <si>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</si>
  <si>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</si>
  <si>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</si>
  <si>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</si>
  <si>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</si>
  <si>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</si>
  <si>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</si>
  <si>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</si>
  <si>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</si>
  <si>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</si>
  <si>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</si>
  <si>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</si>
  <si>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</si>
  <si>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</si>
  <si>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</si>
  <si>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</si>
  <si>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</si>
  <si>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</si>
  <si>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</si>
  <si>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</si>
  <si>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</si>
  <si>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</si>
  <si>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</si>
  <si>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</si>
  <si>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</si>
  <si>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</si>
  <si>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</si>
  <si>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</si>
  <si>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</si>
  <si>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</si>
  <si>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</si>
  <si>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</si>
  <si>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</si>
  <si>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</si>
  <si>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</si>
  <si>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</si>
  <si>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</si>
  <si>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</si>
  <si>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</si>
  <si>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</si>
  <si>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</si>
  <si>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</si>
  <si>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</si>
  <si>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</si>
  <si>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</si>
  <si>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</si>
  <si>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</si>
  <si>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</si>
  <si>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</si>
  <si>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</si>
  <si>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</si>
  <si>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</si>
  <si>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</si>
  <si>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</si>
  <si>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</si>
  <si>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</si>
  <si>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</si>
  <si>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</si>
  <si>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</si>
  <si>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</si>
  <si>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</si>
  <si>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</si>
  <si>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</si>
  <si>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</si>
  <si>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</si>
  <si>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</si>
  <si>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</si>
  <si>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</si>
  <si>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</si>
  <si>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</si>
  <si>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</si>
  <si>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</si>
  <si>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</si>
  <si>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</si>
  <si>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</si>
  <si>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</si>
  <si>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</si>
  <si>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</si>
  <si>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</si>
  <si>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</si>
  <si>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Income - </t>
  </si>
  <si>
    <t xml:space="preserve">Add more other utilities? </t>
  </si>
  <si>
    <t>separate Water/Sewer?</t>
  </si>
  <si>
    <t xml:space="preserve">* if utilities are built into rent, there should be an offset in expenses. </t>
  </si>
  <si>
    <t xml:space="preserve">Add note about utilities in rent. </t>
  </si>
  <si>
    <t>Add additional Space for Other -- More room to type or new $ field?  -  Affects LIU</t>
  </si>
  <si>
    <t xml:space="preserve">Uses - Fees not allowed?  New policy? </t>
  </si>
  <si>
    <t xml:space="preserve">how to handle CSI or Hard costs values? </t>
  </si>
  <si>
    <t xml:space="preserve">Construction Interest? </t>
  </si>
  <si>
    <t>Replace with a department approved draw schedule/flow of funds information?</t>
  </si>
  <si>
    <t xml:space="preserve">ARCH. </t>
  </si>
  <si>
    <t>Match 85% requirements with links to tutorials</t>
  </si>
  <si>
    <t>Entity Proxy???</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</si>
  <si>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</si>
  <si>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</si>
  <si>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</si>
  <si>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</si>
  <si>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</si>
  <si>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</si>
  <si>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</si>
  <si>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</si>
  <si>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</si>
  <si>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</si>
  <si>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</si>
  <si>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</si>
  <si>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where to track number of accessible units (JH request) -  specify (UFAS, ANSI accessible, ADA)</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</si>
  <si>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</si>
  <si>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</si>
  <si>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</si>
  <si>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</si>
  <si>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</si>
  <si>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</si>
  <si>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</si>
  <si>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</si>
  <si>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</si>
  <si>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</si>
  <si>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</si>
  <si>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</si>
  <si>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</si>
  <si>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</si>
  <si>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</si>
  <si>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</si>
  <si>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</si>
  <si>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</si>
  <si>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</si>
  <si>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</si>
  <si>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</si>
  <si>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</si>
  <si>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</si>
  <si>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Done</t>
  </si>
  <si>
    <t>Administrative Fee</t>
  </si>
  <si>
    <t>Pet Fees</t>
  </si>
  <si>
    <t>Pet Rent</t>
  </si>
  <si>
    <t>Parking</t>
  </si>
  <si>
    <t>Storage Units</t>
  </si>
  <si>
    <t>Garages</t>
  </si>
  <si>
    <t>Trash Valet</t>
  </si>
  <si>
    <t>W/D Rental</t>
  </si>
  <si>
    <t>Utility RUBS</t>
  </si>
  <si>
    <t>Verify that it matches the Annual Financial P&amp;L from AM</t>
  </si>
  <si>
    <t>Contractor's Costs</t>
  </si>
  <si>
    <t>Structures (estimate)</t>
  </si>
  <si>
    <t>Green Building Certfication</t>
  </si>
  <si>
    <t>Virginia Housing Processing Fee</t>
  </si>
  <si>
    <t>Virginia Housing Finance Fee</t>
  </si>
  <si>
    <t xml:space="preserve">Check against </t>
  </si>
  <si>
    <t>AM Annual Finances</t>
  </si>
  <si>
    <t>Add options</t>
  </si>
  <si>
    <t>AG to Ask</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</si>
  <si>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</si>
  <si>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</si>
  <si>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</si>
  <si>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</si>
  <si>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</si>
  <si>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</si>
  <si>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</si>
  <si>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</si>
  <si>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</si>
  <si>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</si>
  <si>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</si>
  <si>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</si>
  <si>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</si>
  <si>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</si>
  <si>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</si>
  <si>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</si>
  <si>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</si>
  <si>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</si>
  <si>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</si>
  <si>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</si>
  <si>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</si>
  <si>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</si>
  <si>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</si>
  <si>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</si>
  <si>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</si>
  <si>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</si>
  <si>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</si>
  <si>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</si>
  <si>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</si>
  <si>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</si>
  <si>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</si>
  <si>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</si>
  <si>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</si>
  <si>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</si>
  <si>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</si>
  <si>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</si>
  <si>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</si>
  <si>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</si>
  <si>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</si>
  <si>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</si>
  <si>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</si>
  <si>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</si>
  <si>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</si>
  <si>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</si>
  <si>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</si>
  <si>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</si>
  <si>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</si>
  <si>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</si>
  <si>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</si>
  <si>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</si>
  <si>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</si>
  <si>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</si>
  <si>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</si>
  <si>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</si>
  <si>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</si>
  <si>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</si>
  <si>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</si>
  <si>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</si>
  <si>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</si>
  <si>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</si>
  <si>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</si>
  <si>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</si>
  <si>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</si>
  <si>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</si>
  <si>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</si>
  <si>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</si>
  <si>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</si>
  <si>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</si>
  <si>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</si>
  <si>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</si>
  <si>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</si>
  <si>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</si>
  <si>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</si>
  <si>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</si>
  <si>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</si>
  <si>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</si>
  <si>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</si>
  <si>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</si>
  <si>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</si>
  <si>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</si>
  <si>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</si>
  <si>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</si>
  <si>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</si>
  <si>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</si>
  <si>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</si>
  <si>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</si>
  <si>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</si>
  <si>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</si>
  <si>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</si>
  <si>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</si>
  <si>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</si>
  <si>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</si>
  <si>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</si>
  <si>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</si>
  <si>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</si>
  <si>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</si>
  <si>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</si>
  <si>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</si>
  <si>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</si>
  <si>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</si>
  <si>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</si>
  <si>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</si>
  <si>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</si>
  <si>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</si>
  <si>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</si>
  <si>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</si>
  <si>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</si>
  <si>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</si>
  <si>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</si>
  <si>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</si>
  <si>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</si>
  <si>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</si>
  <si>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</si>
  <si>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</si>
  <si>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</si>
  <si>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</si>
  <si>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</si>
  <si>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</si>
  <si>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</si>
  <si>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</si>
  <si>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</si>
  <si>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</si>
  <si>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</si>
  <si>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</si>
  <si>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</si>
  <si>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</si>
  <si>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</si>
  <si>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</si>
  <si>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</si>
  <si>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</si>
  <si>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</si>
  <si>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</si>
  <si>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</si>
  <si>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</si>
  <si>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</si>
  <si>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</si>
  <si>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</si>
  <si>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</si>
  <si>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</si>
  <si>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</si>
  <si>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</si>
  <si>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</si>
  <si>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</si>
  <si>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</si>
  <si>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</si>
  <si>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</si>
  <si>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</si>
  <si>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</si>
  <si>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</si>
  <si>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</si>
  <si>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</si>
  <si>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</si>
  <si>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</si>
  <si>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</si>
  <si>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</si>
  <si>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</si>
  <si>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</si>
  <si>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</si>
  <si>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</si>
  <si>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</si>
  <si>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</si>
  <si>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</si>
  <si>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</si>
  <si>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</si>
  <si>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</si>
  <si>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</si>
  <si>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</si>
  <si>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</si>
  <si>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</si>
  <si>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</si>
  <si>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</si>
  <si>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</si>
  <si>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</si>
  <si>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</si>
  <si>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</si>
  <si>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</si>
  <si>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</si>
  <si>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</si>
  <si>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</si>
  <si>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</si>
  <si>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</si>
  <si>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</si>
  <si>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</si>
  <si>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</si>
  <si>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</si>
  <si>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</si>
  <si>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</si>
  <si>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</si>
  <si>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</si>
  <si>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</si>
  <si>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</si>
  <si>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</si>
  <si>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</si>
  <si>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</si>
  <si>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</si>
  <si>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</si>
  <si>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</si>
  <si>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</si>
  <si>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</si>
  <si>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</si>
  <si>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</si>
  <si>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</si>
  <si>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</si>
  <si>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</si>
  <si>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</si>
  <si>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</si>
  <si>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</si>
  <si>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</si>
  <si>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</si>
  <si>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</si>
  <si>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</si>
  <si>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</si>
  <si>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</si>
  <si>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</si>
  <si>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</si>
  <si>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</si>
  <si>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</si>
  <si>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</si>
  <si>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</si>
  <si>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</si>
  <si>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</si>
  <si>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</si>
  <si>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</si>
  <si>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</si>
  <si>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</si>
  <si>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</si>
  <si>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</si>
  <si>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</si>
  <si>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</si>
  <si>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</si>
  <si>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</si>
  <si>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</si>
  <si>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</si>
  <si>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</si>
  <si>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</si>
  <si>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</si>
  <si>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</si>
  <si>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</si>
  <si>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</si>
  <si>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</si>
  <si>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</si>
  <si>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</si>
  <si>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</si>
  <si>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</si>
  <si>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</si>
  <si>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</si>
  <si>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</si>
  <si>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</si>
  <si>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</si>
  <si>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</si>
  <si>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</si>
  <si>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</si>
  <si>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</si>
  <si>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</si>
  <si>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</si>
  <si>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</si>
  <si>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</si>
  <si>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</si>
  <si>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</si>
  <si>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</si>
  <si>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</si>
  <si>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</si>
  <si>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</si>
  <si>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</si>
  <si>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</si>
  <si>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</si>
  <si>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</si>
  <si>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</si>
  <si>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</si>
  <si>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</si>
  <si>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</si>
  <si>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</si>
  <si>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</si>
  <si>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</si>
  <si>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</si>
  <si>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</si>
  <si>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</si>
  <si>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</si>
  <si>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</si>
  <si>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</si>
  <si>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</si>
  <si>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</si>
  <si>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</si>
  <si>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</si>
  <si>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</si>
  <si>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</si>
  <si>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</si>
  <si>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</si>
  <si>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</si>
  <si>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</si>
  <si>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</si>
  <si>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</si>
  <si>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</si>
  <si>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</si>
  <si>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</si>
  <si>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</si>
  <si>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</si>
  <si>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</si>
  <si>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</si>
  <si>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</si>
  <si>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</si>
  <si>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</si>
  <si>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</si>
  <si>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</si>
  <si>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</si>
  <si>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</si>
  <si>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</si>
  <si>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</si>
  <si>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</si>
  <si>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</si>
  <si>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</si>
  <si>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</si>
  <si>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</si>
  <si>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</si>
  <si>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</si>
  <si>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</si>
  <si>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</si>
  <si>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</si>
  <si>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</si>
  <si>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</si>
  <si>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</si>
  <si>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</si>
  <si>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</si>
  <si>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</si>
  <si>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</si>
  <si>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</si>
  <si>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</si>
  <si>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</si>
  <si>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</si>
  <si>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</si>
  <si>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</si>
  <si>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</si>
  <si>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</si>
  <si>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</si>
  <si>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</si>
  <si>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</si>
  <si>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</si>
  <si>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</si>
  <si>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</si>
  <si>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</si>
  <si>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</si>
  <si>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</si>
  <si>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</si>
  <si>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</si>
  <si>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</si>
  <si>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</si>
  <si>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</si>
  <si>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</si>
  <si>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</si>
  <si>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</si>
  <si>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</si>
  <si>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</si>
  <si>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</si>
  <si>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</si>
  <si>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</si>
  <si>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</si>
  <si>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</si>
  <si>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</si>
  <si>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</si>
  <si>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</si>
  <si>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</si>
  <si>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</si>
  <si>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</si>
  <si>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</si>
  <si>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</si>
  <si>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</si>
  <si>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</si>
  <si>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</si>
  <si>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</si>
  <si>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</si>
  <si>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</si>
  <si>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</si>
  <si>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</si>
  <si>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</si>
  <si>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</si>
  <si>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</si>
  <si>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</si>
  <si>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</si>
  <si>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</si>
  <si>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</si>
  <si>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</si>
  <si>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</si>
  <si>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</si>
  <si>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</si>
  <si>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</si>
  <si>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</si>
  <si>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</si>
  <si>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</si>
  <si>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</si>
  <si>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</si>
  <si>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</si>
  <si>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</si>
  <si>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</si>
  <si>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</si>
  <si>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</si>
  <si>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</si>
  <si>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</si>
  <si>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</si>
  <si>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</si>
  <si>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</si>
  <si>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</si>
  <si>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</si>
  <si>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</si>
  <si>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</si>
  <si>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</si>
  <si>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</si>
  <si>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</si>
  <si>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</si>
  <si>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</si>
  <si>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</si>
  <si>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</si>
  <si>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</si>
  <si>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</si>
  <si>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</si>
  <si>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</si>
  <si>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</si>
  <si>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</si>
  <si>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</si>
  <si>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</si>
  <si>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</si>
  <si>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</si>
  <si>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</si>
  <si>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</si>
  <si>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</si>
  <si>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</si>
  <si>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</si>
  <si>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</si>
  <si>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</si>
  <si>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</si>
  <si>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</si>
  <si>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</si>
  <si>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</si>
  <si>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</si>
  <si>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</si>
  <si>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</si>
  <si>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</si>
  <si>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</si>
  <si>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</si>
  <si>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</si>
  <si>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</si>
  <si>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</si>
  <si>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</si>
  <si>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</si>
  <si>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</si>
  <si>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</si>
  <si>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</si>
  <si>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</si>
  <si>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</si>
  <si>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</si>
  <si>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</si>
  <si>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</si>
  <si>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</si>
  <si>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</si>
  <si>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</si>
  <si>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</si>
  <si>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</si>
  <si>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</si>
  <si>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</si>
  <si>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</si>
  <si>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</si>
  <si>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</si>
  <si>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</si>
  <si>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</si>
  <si>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</si>
  <si>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</si>
  <si>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</si>
  <si>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</si>
  <si>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</si>
  <si>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</si>
  <si>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</si>
  <si>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</si>
  <si>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</si>
  <si>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</si>
  <si>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</si>
  <si>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</si>
  <si>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</si>
  <si>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</si>
  <si>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</si>
  <si>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</si>
  <si>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</si>
  <si>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</si>
  <si>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</si>
  <si>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</si>
  <si>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</si>
  <si>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</si>
  <si>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</si>
  <si>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</si>
  <si>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</si>
  <si>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</si>
  <si>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</si>
  <si>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</si>
  <si>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</si>
  <si>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</si>
  <si>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</si>
  <si>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</si>
  <si>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</si>
  <si>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</si>
  <si>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</si>
  <si>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</si>
  <si>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</si>
  <si>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</si>
  <si>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</si>
  <si>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</si>
  <si>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</si>
  <si>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</si>
  <si>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</si>
  <si>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</si>
  <si>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</si>
  <si>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</si>
  <si>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</si>
  <si>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</si>
  <si>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</si>
  <si>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</si>
  <si>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</si>
  <si>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</si>
  <si>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</si>
  <si>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</si>
  <si>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</si>
  <si>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</si>
  <si>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</si>
  <si>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</si>
  <si>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</si>
  <si>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</si>
  <si>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</si>
  <si>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</si>
  <si>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</si>
  <si>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</si>
  <si>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</si>
  <si>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</si>
  <si>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</si>
  <si>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</si>
  <si>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</si>
  <si>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</si>
  <si>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</si>
  <si>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</si>
  <si>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</si>
  <si>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</si>
  <si>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</si>
  <si>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</si>
  <si>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</si>
  <si>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</si>
  <si>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</si>
  <si>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</si>
  <si>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</si>
  <si>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</si>
  <si>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</si>
  <si>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</si>
  <si>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</si>
  <si>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</si>
  <si>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</si>
  <si>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</si>
  <si>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</si>
  <si>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</si>
  <si>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</si>
  <si>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</si>
  <si>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</si>
  <si>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</si>
  <si>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</si>
  <si>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</si>
  <si>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</si>
  <si>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</si>
  <si>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</si>
  <si>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</si>
  <si>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</si>
  <si>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</si>
  <si>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</si>
  <si>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</si>
  <si>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</si>
  <si>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</si>
  <si>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</si>
  <si>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</si>
  <si>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</si>
  <si>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</si>
  <si>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</si>
  <si>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</si>
  <si>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</si>
  <si>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</si>
  <si>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</si>
  <si>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</si>
  <si>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</si>
  <si>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</si>
  <si>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</si>
  <si>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</si>
  <si>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</si>
  <si>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</si>
  <si>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</si>
  <si>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</si>
  <si>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</si>
  <si>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</si>
  <si>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</si>
  <si>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</si>
  <si>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</si>
  <si>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</si>
  <si>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</si>
  <si>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</si>
  <si>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</si>
  <si>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</si>
  <si>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</si>
  <si>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</si>
  <si>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</si>
  <si>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</si>
  <si>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</si>
  <si>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</si>
  <si>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</si>
  <si>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</si>
  <si>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</si>
  <si>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</si>
  <si>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</si>
  <si>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</si>
  <si>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</si>
  <si>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</si>
  <si>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</si>
  <si>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</si>
  <si>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</si>
  <si>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</si>
  <si>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</si>
  <si>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</si>
  <si>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</si>
  <si>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</si>
  <si>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</si>
  <si>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</si>
  <si>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</si>
  <si>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</si>
  <si>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</si>
  <si>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</si>
  <si>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</si>
  <si>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</si>
  <si>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</si>
  <si>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</si>
  <si>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</si>
  <si>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</si>
  <si>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</si>
  <si>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</si>
  <si>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</si>
  <si>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</si>
  <si>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</si>
  <si>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</si>
  <si>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</si>
  <si>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</si>
  <si>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</si>
  <si>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</si>
  <si>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</si>
  <si>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</si>
  <si>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</si>
  <si>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</si>
  <si>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</si>
  <si>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</si>
  <si>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</si>
  <si>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</si>
  <si>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</si>
  <si>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</si>
  <si>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</si>
  <si>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</si>
  <si>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</si>
  <si>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</si>
  <si>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</si>
  <si>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</si>
  <si>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</si>
  <si>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</si>
  <si>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</si>
  <si>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</si>
  <si>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</si>
  <si>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</si>
  <si>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</si>
  <si>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</si>
  <si>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</si>
  <si>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</si>
  <si>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</si>
  <si>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</si>
  <si>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</si>
  <si>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</si>
  <si>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</si>
  <si>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</si>
  <si>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</si>
  <si>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</si>
  <si>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</si>
  <si>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</si>
  <si>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</si>
  <si>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</si>
  <si>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</si>
  <si>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</si>
  <si>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</si>
  <si>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</si>
  <si>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</si>
  <si>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</si>
  <si>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</si>
  <si>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</si>
  <si>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</si>
  <si>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</si>
  <si>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</si>
  <si>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</si>
  <si>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</si>
  <si>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</si>
  <si>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</si>
  <si>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</si>
  <si>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</si>
  <si>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</si>
  <si>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</si>
  <si>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</si>
  <si>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</si>
  <si>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</si>
  <si>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</si>
  <si>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</si>
  <si>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</si>
  <si>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</si>
  <si>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</si>
  <si>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</si>
  <si>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</si>
  <si>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</si>
  <si>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</si>
  <si>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</si>
  <si>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</si>
  <si>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</si>
  <si>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</si>
  <si>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</si>
  <si>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</si>
  <si>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</si>
  <si>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</si>
  <si>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</si>
  <si>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</si>
  <si>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</si>
  <si>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</si>
  <si>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</si>
  <si>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</si>
  <si>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</si>
  <si>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</si>
  <si>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</si>
  <si>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</si>
  <si>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</si>
  <si>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</si>
  <si>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</si>
  <si>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</si>
  <si>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</si>
  <si>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</si>
  <si>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</si>
  <si>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</si>
  <si>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</si>
  <si>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</si>
  <si>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</si>
  <si>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</si>
  <si>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</si>
  <si>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</si>
  <si>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</si>
  <si>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</si>
  <si>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</si>
  <si>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</si>
  <si>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</si>
  <si>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</si>
  <si>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</si>
  <si>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</si>
  <si>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</si>
  <si>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</si>
  <si>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</si>
  <si>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</si>
  <si>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</si>
  <si>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</si>
  <si>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</si>
  <si>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</si>
  <si>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</si>
  <si>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</si>
  <si>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</si>
  <si>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</si>
  <si>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</si>
  <si>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</si>
  <si>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</si>
  <si>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</si>
  <si>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</si>
  <si>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</si>
  <si>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</si>
  <si>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</si>
  <si>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</si>
  <si>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</si>
  <si>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</si>
  <si>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</si>
  <si>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</si>
  <si>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</si>
  <si>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</si>
  <si>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</si>
  <si>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</si>
  <si>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</si>
  <si>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</si>
  <si>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</si>
  <si>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</si>
  <si>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</si>
  <si>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</si>
  <si>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</si>
  <si>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</si>
  <si>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</si>
  <si>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</si>
  <si>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</si>
  <si>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</si>
  <si>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</si>
  <si>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</si>
  <si>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</si>
  <si>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</si>
  <si>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</si>
  <si>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</si>
  <si>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</si>
  <si>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</si>
  <si>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</si>
  <si>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</si>
  <si>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</si>
  <si>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</si>
  <si>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</si>
  <si>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</si>
  <si>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</si>
  <si>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</si>
  <si>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</si>
  <si>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</si>
  <si>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</si>
  <si>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</si>
  <si>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</si>
  <si>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</si>
  <si>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</si>
  <si>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</si>
  <si>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</si>
  <si>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</si>
  <si>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</si>
  <si>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</si>
  <si>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</si>
  <si>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</si>
  <si>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</si>
  <si>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</si>
  <si>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</si>
  <si>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</si>
  <si>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</si>
  <si>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</si>
  <si>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</si>
  <si>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</si>
  <si>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</si>
  <si>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</si>
  <si>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</si>
  <si>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</si>
  <si>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</si>
  <si>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</si>
  <si>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</si>
  <si>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</si>
  <si>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</si>
  <si>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</si>
  <si>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</si>
  <si>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</si>
  <si>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</si>
  <si>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</si>
  <si>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</si>
  <si>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</si>
  <si>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</si>
  <si>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</si>
  <si>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</si>
  <si>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</si>
  <si>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</si>
  <si>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</si>
  <si>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</si>
  <si>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</si>
  <si>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</si>
  <si>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</si>
  <si>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</si>
  <si>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</si>
  <si>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</si>
  <si>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</si>
  <si>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</si>
  <si>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</si>
  <si>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</si>
  <si>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</si>
  <si>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</si>
  <si>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</si>
  <si>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</si>
  <si>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</si>
  <si>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</si>
  <si>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</si>
  <si>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</si>
  <si>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</si>
  <si>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</si>
  <si>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</si>
  <si>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</si>
  <si>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</si>
  <si>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</si>
  <si>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</si>
  <si>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</si>
  <si>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</si>
  <si>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</si>
  <si>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</si>
  <si>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</si>
  <si>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</si>
  <si>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</si>
  <si>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</si>
  <si>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</si>
  <si>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</si>
  <si>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</si>
  <si>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</si>
  <si>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</si>
  <si>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</si>
  <si>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</si>
  <si>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</si>
  <si>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</si>
  <si>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</si>
  <si>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</si>
  <si>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</si>
  <si>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</si>
  <si>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</si>
  <si>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</si>
  <si>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</si>
  <si>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</si>
  <si>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</si>
  <si>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</si>
  <si>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</si>
  <si>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</si>
  <si>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</si>
  <si>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</si>
  <si>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</si>
  <si>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</si>
  <si>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</si>
  <si>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</si>
  <si>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</si>
  <si>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</si>
  <si>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</si>
  <si>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</si>
  <si>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</si>
  <si>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</si>
  <si>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</si>
  <si>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</si>
  <si>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</si>
  <si>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</si>
  <si>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</si>
  <si>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</si>
  <si>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</si>
  <si>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</si>
  <si>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</si>
  <si>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</si>
  <si>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</si>
  <si>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</si>
  <si>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</si>
  <si>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</si>
  <si>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</si>
  <si>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</si>
  <si>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</si>
  <si>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</si>
  <si>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</si>
  <si>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</si>
  <si>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</si>
  <si>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</si>
  <si>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</si>
  <si>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</si>
  <si>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</si>
  <si>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</si>
  <si>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</si>
  <si>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</si>
  <si>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</si>
  <si>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</si>
  <si>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</si>
  <si>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</si>
  <si>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</si>
  <si>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</si>
  <si>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</si>
  <si>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</si>
  <si>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</si>
  <si>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</si>
  <si>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</si>
  <si>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</si>
  <si>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</si>
  <si>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</si>
  <si>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</si>
  <si>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</si>
  <si>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</si>
  <si>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</si>
  <si>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</si>
  <si>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</si>
  <si>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</si>
  <si>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</si>
  <si>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</si>
  <si>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</si>
  <si>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</si>
  <si>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</si>
  <si>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</si>
  <si>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</si>
  <si>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</si>
  <si>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</si>
  <si>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</si>
  <si>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</si>
  <si>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</si>
  <si>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</si>
  <si>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</si>
  <si>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</si>
  <si>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</si>
  <si>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</si>
  <si>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</si>
  <si>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</si>
  <si>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</si>
  <si>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</si>
  <si>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</si>
  <si>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</si>
  <si>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</si>
  <si>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</si>
  <si>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</si>
  <si>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</si>
  <si>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</si>
  <si>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</si>
  <si>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</si>
  <si>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</si>
  <si>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</si>
  <si>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</si>
  <si>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</si>
  <si>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</si>
  <si>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</si>
  <si>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</si>
  <si>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</si>
  <si>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</si>
  <si>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</si>
  <si>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</si>
  <si>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</si>
  <si>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</si>
  <si>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</si>
  <si>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</si>
  <si>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</si>
  <si>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</si>
  <si>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</si>
  <si>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</si>
  <si>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</si>
  <si>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</si>
  <si>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</si>
  <si>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</si>
  <si>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</si>
  <si>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</si>
  <si>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</si>
  <si>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</si>
  <si>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</si>
  <si>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</si>
  <si>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</si>
  <si>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</si>
  <si>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</si>
  <si>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</si>
  <si>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</si>
  <si>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</si>
  <si>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</si>
  <si>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</si>
  <si>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</si>
  <si>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</si>
  <si>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</si>
  <si>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</si>
  <si>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</si>
  <si>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</si>
  <si>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</si>
  <si>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</si>
  <si>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</si>
  <si>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</si>
  <si>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</si>
  <si>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</si>
  <si>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</si>
  <si>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</si>
  <si>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</si>
  <si>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</si>
  <si>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</si>
  <si>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</si>
  <si>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</si>
  <si>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</si>
  <si>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</si>
  <si>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</si>
  <si>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</si>
  <si>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</si>
  <si>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</si>
  <si>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</si>
  <si>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</si>
  <si>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</si>
  <si>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</si>
  <si>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</si>
  <si>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</si>
  <si>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</si>
  <si>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</si>
  <si>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</si>
  <si>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</si>
  <si>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</si>
  <si>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</si>
  <si>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</si>
  <si>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</si>
  <si>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</si>
  <si>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</si>
  <si>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</si>
  <si>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</si>
  <si>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</si>
  <si>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</si>
  <si>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</si>
  <si>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</si>
  <si>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</si>
  <si>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</si>
  <si>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</si>
  <si>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</si>
  <si>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</si>
  <si>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</si>
  <si>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</si>
  <si>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</si>
  <si>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</si>
  <si>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</si>
  <si>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</si>
  <si>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</si>
  <si>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</si>
  <si>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</si>
  <si>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</si>
  <si>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</si>
  <si>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</si>
  <si>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</si>
  <si>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</si>
  <si>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</si>
  <si>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</si>
  <si>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</si>
  <si>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</si>
  <si>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</si>
  <si>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</si>
  <si>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</si>
  <si>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</si>
  <si>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</si>
  <si>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</si>
  <si>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</si>
  <si>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</si>
  <si>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</si>
  <si>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</si>
  <si>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</si>
  <si>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</si>
  <si>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</si>
  <si>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</si>
  <si>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</si>
  <si>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</si>
  <si>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</si>
  <si>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</si>
  <si>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</si>
  <si>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</si>
  <si>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</si>
  <si>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</si>
  <si>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</si>
  <si>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</si>
  <si>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</si>
  <si>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</si>
  <si>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</si>
  <si>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</si>
  <si>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</si>
  <si>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</si>
  <si>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</si>
  <si>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</si>
  <si>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</si>
  <si>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</si>
  <si>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</si>
  <si>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</si>
  <si>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</si>
  <si>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</si>
  <si>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</si>
  <si>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</si>
  <si>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</si>
  <si>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</si>
  <si>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</si>
  <si>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</si>
  <si>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</si>
  <si>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</si>
  <si>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</si>
  <si>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</si>
  <si>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</si>
  <si>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</si>
  <si>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</si>
  <si>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</si>
  <si>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</si>
  <si>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</si>
  <si>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</si>
  <si>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</si>
  <si>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</si>
  <si>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</si>
  <si>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</si>
  <si>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</si>
  <si>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</si>
  <si>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</si>
  <si>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</si>
  <si>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</si>
  <si>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</si>
  <si>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</si>
  <si>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</si>
  <si>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</si>
  <si>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</si>
  <si>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</si>
  <si>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</si>
  <si>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</si>
  <si>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</si>
  <si>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</si>
  <si>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</si>
  <si>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</si>
  <si>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</si>
  <si>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</si>
  <si>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</si>
  <si>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</si>
  <si>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</si>
  <si>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</si>
  <si>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</si>
  <si>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</si>
  <si>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</si>
  <si>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</si>
  <si>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</si>
  <si>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</si>
  <si>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</si>
  <si>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</si>
  <si>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</si>
  <si>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</si>
  <si>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</si>
  <si>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</si>
  <si>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</si>
  <si>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</si>
  <si>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</si>
  <si>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</si>
  <si>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</si>
  <si>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</si>
  <si>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</si>
  <si>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</si>
  <si>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</si>
  <si>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</si>
  <si>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</si>
  <si>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</si>
  <si>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</si>
  <si>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</si>
  <si>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</si>
  <si>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</si>
  <si>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</si>
  <si>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</si>
  <si>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</si>
  <si>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</si>
  <si>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</si>
  <si>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</si>
  <si>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</si>
  <si>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</si>
  <si>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</si>
  <si>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</si>
  <si>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</si>
  <si>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</si>
  <si>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</si>
  <si>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</si>
  <si>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</si>
  <si>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</si>
  <si>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</si>
  <si>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</si>
  <si>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</si>
  <si>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</si>
  <si>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</si>
  <si>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</si>
  <si>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</si>
  <si>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</si>
  <si>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</si>
  <si>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</si>
  <si>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</si>
  <si>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</si>
  <si>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</si>
  <si>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</si>
  <si>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</si>
  <si>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</si>
  <si>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</si>
  <si>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</si>
  <si>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</si>
  <si>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</si>
  <si>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</si>
  <si>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</si>
  <si>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</si>
  <si>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</si>
  <si>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</si>
  <si>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</si>
  <si>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</si>
  <si>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</si>
  <si>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</si>
  <si>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</si>
  <si>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</si>
  <si>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</si>
  <si>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</si>
  <si>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</si>
  <si>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</si>
  <si>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</si>
  <si>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</si>
  <si>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</si>
  <si>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</si>
  <si>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</si>
  <si>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</si>
  <si>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</si>
  <si>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</si>
  <si>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</si>
  <si>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</si>
  <si>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</si>
  <si>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</si>
  <si>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</si>
  <si>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</si>
  <si>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</si>
  <si>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</si>
  <si>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</si>
  <si>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</si>
  <si>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</si>
  <si>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</si>
  <si>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</si>
  <si>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</si>
  <si>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</si>
  <si>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</si>
  <si>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</si>
  <si>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</si>
  <si>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</si>
  <si>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</si>
  <si>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</si>
  <si>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</si>
  <si>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</si>
  <si>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</si>
  <si>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</si>
  <si>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</si>
  <si>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</si>
  <si>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</si>
  <si>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</si>
  <si>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</si>
  <si>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</si>
  <si>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</si>
  <si>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</si>
  <si>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</si>
  <si>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</si>
  <si>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</si>
  <si>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</si>
  <si>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</si>
  <si>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</si>
  <si>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</si>
  <si>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</si>
  <si>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</si>
  <si>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</si>
  <si>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</si>
  <si>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</si>
  <si>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</si>
  <si>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</si>
  <si>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</si>
  <si>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</si>
  <si>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</si>
  <si>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</si>
  <si>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</si>
  <si>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</si>
  <si>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</si>
  <si>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</si>
  <si>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</si>
  <si>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</si>
  <si>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</si>
  <si>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</si>
  <si>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</si>
  <si>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</si>
  <si>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</si>
  <si>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</si>
  <si>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</si>
  <si>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</si>
  <si>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</si>
  <si>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</si>
  <si>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</si>
  <si>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</si>
  <si>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</si>
  <si>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</si>
  <si>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</si>
  <si>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</si>
  <si>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</si>
  <si>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</si>
  <si>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</si>
  <si>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</si>
  <si>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</si>
  <si>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</si>
  <si>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</si>
  <si>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</si>
  <si>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</si>
  <si>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</si>
  <si>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</si>
  <si>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</si>
  <si>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</si>
  <si>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</si>
  <si>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</si>
  <si>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</si>
  <si>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</si>
  <si>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</si>
  <si>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</si>
  <si>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</si>
  <si>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</si>
  <si>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</si>
  <si>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</si>
  <si>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</si>
  <si>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</si>
  <si>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</si>
  <si>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</si>
  <si>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</si>
  <si>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</si>
  <si>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</si>
  <si>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</si>
  <si>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</si>
  <si>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</si>
  <si>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</si>
  <si>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</si>
  <si>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</si>
  <si>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</si>
  <si>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</si>
  <si>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</si>
  <si>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</si>
  <si>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</si>
  <si>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</si>
  <si>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</si>
  <si>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</si>
  <si>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</si>
  <si>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</si>
  <si>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</si>
  <si>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</si>
  <si>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</si>
  <si>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</si>
  <si>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</si>
  <si>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</si>
  <si>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</si>
  <si>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</si>
  <si>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</si>
  <si>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</si>
  <si>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</si>
  <si>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</si>
  <si>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</si>
  <si>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</si>
  <si>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</si>
  <si>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</si>
  <si>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</si>
  <si>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</si>
  <si>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</si>
  <si>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</si>
  <si>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</si>
  <si>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</si>
  <si>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</si>
  <si>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</si>
  <si>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</si>
  <si>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</si>
  <si>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</si>
  <si>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</si>
  <si>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</si>
  <si>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</si>
  <si>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</si>
  <si>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</si>
  <si>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</si>
  <si>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</si>
  <si>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</si>
  <si>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</si>
  <si>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</si>
  <si>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</si>
  <si>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</si>
  <si>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</si>
  <si>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</si>
  <si>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</si>
  <si>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</si>
  <si>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</si>
  <si>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</si>
  <si>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</si>
  <si>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</si>
  <si>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</si>
  <si>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</si>
  <si>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</si>
  <si>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</si>
  <si>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</si>
  <si>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</si>
  <si>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</si>
  <si>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</si>
  <si>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</si>
  <si>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</si>
  <si>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</si>
  <si>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</si>
  <si>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</si>
  <si>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</si>
  <si>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</si>
  <si>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</si>
  <si>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</si>
  <si>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</si>
  <si>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</si>
  <si>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</si>
  <si>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</si>
  <si>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</si>
  <si>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</si>
  <si>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</si>
  <si>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</si>
  <si>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</si>
  <si>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</si>
  <si>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</si>
  <si>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</si>
  <si>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</si>
  <si>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</si>
  <si>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</si>
  <si>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</si>
  <si>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</si>
  <si>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</si>
  <si>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</si>
  <si>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</si>
  <si>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</si>
  <si>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</si>
  <si>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</si>
  <si>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</si>
  <si>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</si>
  <si>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</si>
  <si>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</si>
  <si>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</si>
  <si>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</si>
  <si>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</si>
  <si>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</si>
  <si>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</si>
  <si>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</si>
  <si>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</si>
  <si>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</si>
  <si>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</si>
  <si>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</si>
  <si>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</si>
  <si>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</si>
  <si>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</si>
  <si>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</si>
  <si>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</si>
  <si>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</si>
  <si>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</si>
  <si>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</si>
  <si>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</si>
  <si>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</si>
  <si>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</si>
  <si>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</si>
  <si>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</si>
  <si>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</si>
  <si>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</si>
  <si>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</si>
  <si>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</si>
  <si>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</si>
  <si>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</si>
  <si>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</si>
  <si>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</si>
  <si>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</si>
  <si>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</si>
  <si>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</si>
  <si>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</si>
  <si>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</si>
  <si>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</si>
  <si>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</si>
  <si>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</si>
  <si>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</si>
  <si>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</si>
  <si>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</si>
  <si>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</si>
  <si>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</si>
  <si>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</si>
  <si>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</si>
  <si>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</si>
  <si>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</si>
  <si>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</si>
  <si>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</si>
  <si>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</si>
  <si>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</si>
  <si>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</si>
  <si>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</si>
  <si>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</si>
  <si>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</si>
  <si>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</si>
  <si>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</si>
  <si>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</si>
  <si>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</si>
  <si>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</si>
  <si>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</si>
  <si>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</si>
  <si>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</si>
  <si>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</si>
  <si>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</si>
  <si>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</si>
  <si>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</si>
  <si>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</si>
  <si>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</si>
  <si>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</si>
  <si>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</si>
  <si>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</si>
  <si>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</si>
  <si>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</si>
  <si>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</si>
  <si>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</si>
  <si>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</si>
  <si>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</si>
  <si>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</si>
  <si>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</si>
  <si>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</si>
  <si>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</si>
  <si>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</si>
  <si>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</si>
  <si>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</si>
  <si>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</si>
  <si>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</si>
  <si>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</si>
  <si>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</si>
  <si>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</si>
  <si>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</si>
  <si>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</si>
  <si>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</si>
  <si>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</si>
  <si>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</si>
  <si>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</si>
  <si>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</si>
  <si>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</si>
  <si>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</si>
  <si>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</si>
  <si>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</si>
  <si>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</si>
  <si>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</si>
  <si>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</si>
  <si>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</si>
  <si>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</si>
  <si>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</si>
  <si>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</si>
  <si>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</si>
  <si>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</si>
  <si>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</si>
  <si>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</si>
  <si>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</si>
  <si>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</si>
  <si>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</si>
  <si>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</si>
  <si>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</si>
  <si>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</si>
  <si>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</si>
  <si>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</si>
  <si>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</si>
  <si>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</si>
  <si>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</si>
  <si>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</si>
  <si>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</si>
  <si>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</si>
  <si>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</si>
  <si>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</si>
  <si>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</si>
  <si>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</si>
  <si>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</si>
  <si>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</si>
  <si>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</si>
  <si>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</si>
  <si>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</si>
  <si>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</si>
  <si>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</si>
  <si>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</si>
  <si>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</si>
  <si>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</si>
  <si>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</si>
  <si>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</si>
  <si>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</si>
  <si>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</si>
  <si>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</si>
  <si>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</si>
  <si>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</si>
  <si>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</si>
  <si>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</si>
  <si>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</si>
  <si>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</si>
  <si>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</si>
  <si>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</si>
  <si>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</si>
  <si>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</si>
  <si>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</si>
  <si>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</si>
  <si>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</si>
  <si>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</si>
  <si>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</si>
  <si>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</si>
  <si>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</si>
  <si>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</si>
  <si>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</si>
  <si>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</si>
  <si>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</si>
  <si>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</si>
  <si>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</si>
  <si>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</si>
  <si>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</si>
  <si>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</si>
  <si>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</si>
  <si>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</si>
  <si>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</si>
  <si>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</si>
  <si>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</si>
  <si>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</si>
  <si>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</si>
  <si>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</si>
  <si>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</si>
  <si>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</si>
  <si>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</si>
  <si>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</si>
  <si>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</si>
  <si>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</si>
  <si>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</si>
  <si>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</si>
  <si>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</si>
  <si>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</si>
  <si>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</si>
  <si>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</si>
  <si>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</si>
  <si>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</si>
  <si>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</si>
  <si>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</si>
  <si>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</si>
  <si>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</si>
  <si>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</si>
  <si>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</si>
  <si>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</si>
  <si>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</si>
  <si>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</si>
  <si>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</si>
  <si>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</si>
  <si>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</si>
  <si>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</si>
  <si>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</si>
  <si>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</si>
  <si>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</si>
  <si>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</si>
  <si>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</si>
  <si>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</si>
  <si>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</si>
  <si>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</si>
  <si>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</si>
  <si>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</si>
  <si>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</si>
  <si>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</si>
  <si>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</si>
  <si>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</si>
  <si>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</si>
  <si>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</si>
  <si>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</si>
  <si>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</si>
  <si>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</si>
  <si>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</si>
  <si>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</si>
  <si>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</si>
  <si>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</si>
  <si>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</si>
  <si>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</si>
  <si>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</si>
  <si>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</si>
  <si>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</si>
  <si>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</si>
  <si>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</si>
  <si>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</si>
  <si>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</si>
  <si>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</si>
  <si>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</si>
  <si>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</si>
  <si>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</si>
  <si>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</si>
  <si>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</si>
  <si>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</si>
  <si>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</si>
  <si>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</si>
  <si>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</si>
  <si>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</si>
  <si>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</si>
  <si>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</si>
  <si>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</si>
  <si>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</si>
  <si>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</si>
  <si>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</si>
  <si>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</si>
  <si>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</si>
  <si>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</si>
  <si>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</si>
  <si>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</si>
  <si>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</si>
  <si>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</si>
  <si>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</si>
  <si>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</si>
  <si>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</si>
  <si>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</si>
  <si>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</si>
  <si>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</si>
  <si>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</si>
  <si>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</si>
  <si>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</si>
  <si>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</si>
  <si>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</si>
  <si>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</si>
  <si>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</si>
  <si>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</si>
  <si>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</si>
  <si>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</si>
  <si>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</si>
  <si>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Short Term VHDA Debt</t>
  </si>
  <si>
    <t>LITHC Proceeds</t>
  </si>
  <si>
    <t>Test for Mixed Use</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</si>
  <si>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</si>
  <si>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</si>
  <si>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</si>
  <si>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</si>
  <si>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</si>
  <si>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</si>
  <si>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</si>
  <si>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</si>
  <si>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</si>
  <si>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</si>
  <si>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</si>
  <si>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</si>
  <si>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</si>
  <si>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</si>
  <si>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</si>
  <si>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</si>
  <si>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</si>
  <si>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</si>
  <si>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</si>
  <si>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</si>
  <si>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</si>
  <si>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</si>
  <si>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</si>
  <si>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</si>
  <si>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</si>
  <si>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</si>
  <si>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</si>
  <si>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</si>
  <si>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</si>
  <si>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</si>
  <si>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</si>
  <si>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</si>
  <si>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</si>
  <si>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</si>
  <si>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</si>
  <si>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</si>
  <si>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</si>
  <si>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</si>
  <si>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</si>
  <si>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</si>
  <si>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</si>
  <si>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</si>
  <si>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</si>
  <si>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</si>
  <si>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</si>
  <si>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</si>
  <si>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</si>
  <si>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</si>
  <si>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</si>
  <si>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</si>
  <si>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</si>
  <si>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</si>
  <si>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</si>
  <si>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</si>
  <si>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</si>
  <si>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</si>
  <si>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</si>
  <si>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</si>
  <si>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</si>
  <si>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</si>
  <si>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</si>
  <si>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</si>
  <si>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</si>
  <si>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</si>
  <si>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</si>
  <si>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</si>
  <si>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</si>
  <si>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</si>
  <si>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</si>
  <si>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</si>
  <si>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</si>
  <si>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</si>
  <si>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</si>
  <si>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</si>
  <si>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</si>
  <si>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</si>
  <si>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</si>
  <si>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</si>
  <si>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</si>
  <si>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</si>
  <si>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</si>
  <si>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</si>
  <si>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</si>
  <si>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</si>
  <si>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</si>
  <si>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</si>
  <si>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</si>
  <si>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</si>
  <si>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</si>
  <si>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</si>
  <si>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</si>
  <si>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</si>
  <si>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</si>
  <si>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</si>
  <si>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17a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</si>
  <si>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</si>
  <si>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</si>
  <si>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</si>
  <si>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</si>
  <si>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</si>
  <si>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</si>
  <si>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</si>
  <si>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</si>
  <si>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</si>
  <si>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</si>
  <si>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</si>
  <si>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</si>
  <si>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</si>
  <si>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</si>
  <si>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</si>
  <si>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</si>
  <si>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</si>
  <si>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</si>
  <si>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</si>
  <si>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</si>
  <si>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</si>
  <si>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</si>
  <si>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</si>
  <si>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</si>
  <si>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</si>
  <si>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</si>
  <si>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</si>
  <si>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</si>
  <si>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</si>
  <si>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</si>
  <si>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</si>
  <si>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</si>
  <si>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</si>
  <si>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</si>
  <si>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</si>
  <si>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</si>
  <si>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</si>
  <si>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</si>
  <si>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</si>
  <si>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</si>
  <si>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</si>
  <si>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</si>
  <si>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</si>
  <si>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</si>
  <si>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</si>
  <si>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</si>
  <si>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</si>
  <si>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</si>
  <si>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</si>
  <si>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</si>
  <si>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</si>
  <si>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</si>
  <si>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</si>
  <si>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</si>
  <si>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</si>
  <si>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</si>
  <si>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</si>
  <si>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</si>
  <si>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</si>
  <si>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</si>
  <si>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</si>
  <si>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</si>
  <si>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</si>
  <si>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</si>
  <si>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</si>
  <si>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</si>
  <si>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</si>
  <si>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 xml:space="preserve">All documents should be submitted using our secure fileshare site Procorem at no cost to you.  To gain access to Procorem, contact Bennett.Atwill@vhda.com or your Multifamily analyst referencing your deal name.  An email invitation to join will be sent to you.  </t>
  </si>
  <si>
    <t>Include these costs in 3  Land Improvement Categories</t>
  </si>
  <si>
    <t>Click here for a list of CSI groups to include in the Contractor costs line items on this page.</t>
  </si>
  <si>
    <t>Include these costs when determining the Structure (estimate)</t>
  </si>
  <si>
    <t xml:space="preserve">All properties receiving Virginia Housing Financing must conform to Virginia Housing's current Minimum Design and Construction Requirements.  Specific documentation is posted to the virginiahousing.com website.  </t>
  </si>
  <si>
    <t>Instructions for</t>
  </si>
  <si>
    <t xml:space="preserve">Sources for Uses Page: </t>
  </si>
  <si>
    <t>Minor Change</t>
  </si>
  <si>
    <t>Corrected warning for Sources vs Uses</t>
  </si>
  <si>
    <t>Corrected wording in income restrictions</t>
  </si>
  <si>
    <t>(c)  30% of units at 80% AMI, 70% of units unrestricted</t>
  </si>
  <si>
    <t>Corrected Mapping to DEV Fees on DCA</t>
  </si>
  <si>
    <t>Indirect Costs</t>
  </si>
  <si>
    <t>Contractor's Indirect Costs</t>
  </si>
  <si>
    <t>Changed mapping for web link to MF directory</t>
  </si>
  <si>
    <t>(Click here for access to Today's Rate Sheet)</t>
  </si>
  <si>
    <t>Add Indirect costs into the Structure section of DCA</t>
  </si>
  <si>
    <t>For Loan Amounts less than $25M</t>
  </si>
  <si>
    <t>Not less than 1.15 for Virginia Housing Permanent Debt</t>
  </si>
  <si>
    <t>For Loan Amounts between $25M - $50M</t>
  </si>
  <si>
    <t>Not to exceed 87%.</t>
  </si>
  <si>
    <t>For Loan Amounts between Greater than $50M</t>
  </si>
  <si>
    <t>Not to exceed 85%.</t>
  </si>
  <si>
    <t>Not less than 1.20 for Virginia Housing Permanent Debt</t>
  </si>
  <si>
    <t>Updated LTC Guidelines</t>
  </si>
  <si>
    <t>Removed mapping for Application Date (confusing to team as it could be anything the borrower enters)</t>
  </si>
  <si>
    <t xml:space="preserve">Plans and specificaions are required to meet Virginia Housing's definitions of 85% complete at application submission.  Plans should be submitted electronically via Procorem.  </t>
  </si>
  <si>
    <t xml:space="preserve">Before construction begins, the General Contractor will use the Procorem BudgetPro system to separate Contractors costs into the following CSI groupings and assign values to each sub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</si>
</sst>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8"/>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9"/>
      <color indexed="81"/>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0"/>
      <color theme="1"/>
      <name val="Arial"/>
      <family val="2"/>
    </font>
    <font>
      <sz val="14"/>
      <color theme="1"/>
      <name val="Calibri"/>
      <family val="2"/>
      <scheme val="minor"/>
    </font>
    <font>
      <b/>
      <sz val="9"/>
      <color indexed="81"/>
      <name val="Tahoma"/>
      <charset val="1"/>
    </font>
  </fonts>
  <fills count="16">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889">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1" xfId="1" applyFont="1" applyBorder="1"/>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0" fontId="2" fillId="0" borderId="0" xfId="0" applyFont="1" applyAlignment="1">
      <alignment horizontal="center"/>
    </xf>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167" fontId="19"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170" fontId="9" fillId="0" borderId="0" xfId="7" applyNumberFormat="1" applyFont="1" applyFill="1" applyBorder="1" applyProtection="1"/>
    <xf numFmtId="0" fontId="9" fillId="0" borderId="11" xfId="0" applyFont="1" applyBorder="1"/>
    <xf numFmtId="0" fontId="0" fillId="0" borderId="0" xfId="0" applyAlignment="1">
      <alignment horizontal="left" indent="2"/>
    </xf>
    <xf numFmtId="0" fontId="71" fillId="0" borderId="0" xfId="0" applyFont="1"/>
    <xf numFmtId="0" fontId="72" fillId="0" borderId="0" xfId="0" applyFont="1"/>
    <xf numFmtId="2" fontId="72" fillId="0" borderId="0" xfId="0" applyNumberFormat="1" applyFont="1"/>
    <xf numFmtId="165" fontId="31" fillId="0" borderId="7" xfId="0" applyNumberFormat="1" applyFont="1" applyBorder="1"/>
    <xf numFmtId="0" fontId="74"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5"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6"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8"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42" fillId="0" borderId="8" xfId="0" applyFont="1" applyBorder="1"/>
    <xf numFmtId="0" fontId="42" fillId="0" borderId="10" xfId="0" applyFont="1" applyBorder="1"/>
    <xf numFmtId="0" fontId="42" fillId="0" borderId="4" xfId="0" applyFont="1" applyBorder="1"/>
    <xf numFmtId="0" fontId="42" fillId="0" borderId="14"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3" fillId="0" borderId="0" xfId="0" applyFont="1" applyAlignment="1">
      <alignment horizontal="left" vertical="center" indent="1"/>
    </xf>
    <xf numFmtId="0" fontId="73"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1" fillId="0" borderId="0" xfId="0" applyFont="1" applyAlignment="1">
      <alignment horizontal="right"/>
    </xf>
    <xf numFmtId="164" fontId="82" fillId="0" borderId="0" xfId="0" applyNumberFormat="1" applyFont="1"/>
    <xf numFmtId="49" fontId="82"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70" fillId="0" borderId="29" xfId="0" applyFont="1" applyBorder="1"/>
    <xf numFmtId="0" fontId="2" fillId="0" borderId="13" xfId="0" applyFont="1" applyBorder="1"/>
    <xf numFmtId="0" fontId="80" fillId="0" borderId="0" xfId="0" applyFont="1" applyAlignment="1">
      <alignment horizontal="left"/>
    </xf>
    <xf numFmtId="0" fontId="20" fillId="0" borderId="0" xfId="0" applyFont="1" applyAlignment="1">
      <alignment horizontal="center"/>
    </xf>
    <xf numFmtId="0" fontId="83"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5" fillId="14" borderId="0" xfId="0" applyFont="1" applyFill="1" applyAlignment="1">
      <alignment vertical="top" wrapText="1"/>
    </xf>
    <xf numFmtId="0" fontId="86"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10" fontId="9" fillId="0" borderId="0" xfId="8" applyNumberFormat="1" applyFont="1" applyFill="1" applyBorder="1" applyProtection="1"/>
    <xf numFmtId="169" fontId="9" fillId="0" borderId="0" xfId="8" applyNumberFormat="1" applyFont="1" applyFill="1" applyBorder="1" applyProtection="1"/>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167" fontId="26" fillId="0" borderId="0" xfId="0" applyNumberFormat="1" applyFont="1"/>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167" fontId="62"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0" fontId="28" fillId="0" borderId="0" xfId="10" applyFont="1" applyAlignment="1">
      <alignment horizontal="center"/>
    </xf>
    <xf numFmtId="167" fontId="5" fillId="0" borderId="0" xfId="10" applyNumberFormat="1" applyFont="1" applyAlignment="1">
      <alignment horizontal="right"/>
    </xf>
    <xf numFmtId="49" fontId="5" fillId="0" borderId="0" xfId="10" applyNumberFormat="1" applyFont="1" applyAlignment="1">
      <alignment horizontal="left"/>
    </xf>
    <xf numFmtId="0" fontId="28" fillId="0" borderId="16" xfId="10" applyFont="1" applyBorder="1" applyAlignment="1">
      <alignment horizontal="center"/>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3"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3"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67" fontId="3" fillId="0" borderId="0" xfId="7" applyNumberFormat="1" applyFont="1" applyFill="1" applyAlignment="1" applyProtection="1">
      <alignment horizontal="right"/>
    </xf>
    <xf numFmtId="171" fontId="3" fillId="0" borderId="4" xfId="10" applyNumberFormat="1" applyFont="1" applyBorder="1"/>
    <xf numFmtId="9" fontId="3" fillId="0" borderId="0" xfId="10" applyNumberFormat="1" applyFont="1"/>
    <xf numFmtId="1" fontId="63"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5" fillId="0" borderId="0" xfId="10" applyFont="1" applyAlignment="1">
      <alignment horizontal="center"/>
    </xf>
    <xf numFmtId="0" fontId="3" fillId="0" borderId="5" xfId="10" applyFont="1" applyBorder="1"/>
    <xf numFmtId="0" fontId="65" fillId="0" borderId="7" xfId="10" applyFont="1" applyBorder="1"/>
    <xf numFmtId="0" fontId="3" fillId="0" borderId="2" xfId="10" applyFont="1" applyBorder="1" applyAlignment="1">
      <alignment horizontal="right" vertical="center"/>
    </xf>
    <xf numFmtId="0" fontId="66"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5"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7" fillId="0" borderId="0" xfId="10" applyNumberFormat="1" applyFont="1"/>
    <xf numFmtId="49" fontId="3" fillId="0" borderId="0" xfId="10" applyNumberFormat="1" applyFont="1"/>
    <xf numFmtId="42" fontId="3" fillId="0" borderId="2" xfId="3" applyNumberFormat="1" applyFont="1" applyFill="1" applyBorder="1" applyProtection="1"/>
    <xf numFmtId="167" fontId="3" fillId="0" borderId="4" xfId="7" applyNumberFormat="1" applyFont="1" applyFill="1" applyBorder="1" applyAlignment="1" applyProtection="1">
      <alignment horizontal="right"/>
    </xf>
    <xf numFmtId="0" fontId="5" fillId="0" borderId="0" xfId="10" applyFont="1" applyAlignment="1">
      <alignment horizontal="left" indent="2"/>
    </xf>
    <xf numFmtId="167" fontId="5"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171" fontId="67"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0" fillId="0" borderId="0" xfId="0" applyAlignment="1">
      <alignment horizontal="right" vertical="center"/>
    </xf>
    <xf numFmtId="0" fontId="22" fillId="0" borderId="0" xfId="10" applyFont="1" applyAlignment="1">
      <alignment wrapText="1"/>
    </xf>
    <xf numFmtId="0" fontId="2" fillId="0" borderId="0" xfId="0" applyFont="1" applyAlignment="1">
      <alignment vertical="center"/>
    </xf>
    <xf numFmtId="167" fontId="9" fillId="0" borderId="0" xfId="7" applyNumberFormat="1" applyFont="1" applyFill="1" applyBorder="1" applyAlignment="1" applyProtection="1"/>
    <xf numFmtId="42" fontId="9" fillId="0" borderId="0" xfId="7" applyNumberFormat="1" applyFont="1" applyFill="1" applyBorder="1" applyAlignment="1" applyProtection="1"/>
    <xf numFmtId="0" fontId="68" fillId="0" borderId="0" xfId="10" applyFont="1"/>
    <xf numFmtId="0" fontId="68"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8" fillId="0" borderId="0" xfId="10" applyNumberFormat="1" applyFont="1"/>
    <xf numFmtId="171" fontId="68" fillId="0" borderId="0" xfId="4" applyNumberFormat="1" applyFont="1" applyFill="1" applyBorder="1" applyProtection="1"/>
    <xf numFmtId="44" fontId="3" fillId="0" borderId="0" xfId="3"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170" fontId="5"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8" fillId="0" borderId="0" xfId="0" applyFont="1"/>
    <xf numFmtId="0" fontId="89"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6"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0" fontId="20" fillId="0" borderId="0" xfId="0" applyFont="1" applyAlignment="1">
      <alignment horizontal="left"/>
    </xf>
    <xf numFmtId="0" fontId="20" fillId="0" borderId="29" xfId="0" applyFont="1" applyBorder="1" applyAlignment="1">
      <alignment horizontal="left"/>
    </xf>
    <xf numFmtId="0" fontId="0" fillId="0" borderId="29" xfId="0" applyBorder="1" applyAlignment="1">
      <alignment horizontal="left" indent="1"/>
    </xf>
    <xf numFmtId="0" fontId="0" fillId="0" borderId="3" xfId="0" applyBorder="1" applyAlignment="1">
      <alignment horizontal="left" inden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indent="1"/>
    </xf>
    <xf numFmtId="0" fontId="0" fillId="0" borderId="31" xfId="0" applyBorder="1" applyAlignment="1">
      <alignment horizontal="left" indent="2"/>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44" fontId="0" fillId="0" borderId="0" xfId="3" applyFont="1"/>
    <xf numFmtId="0" fontId="92" fillId="0" borderId="0" xfId="0" applyFont="1"/>
    <xf numFmtId="167" fontId="5" fillId="0" borderId="0" xfId="7" applyNumberFormat="1" applyFont="1" applyFill="1" applyBorder="1" applyAlignment="1" applyProtection="1">
      <alignment horizontal="right"/>
    </xf>
    <xf numFmtId="6" fontId="3" fillId="0" borderId="0" xfId="7" applyNumberFormat="1" applyFont="1" applyFill="1" applyProtection="1"/>
    <xf numFmtId="6" fontId="64" fillId="0" borderId="0" xfId="7" applyNumberFormat="1" applyFont="1" applyFill="1" applyProtection="1"/>
    <xf numFmtId="0" fontId="93" fillId="0" borderId="0" xfId="0" applyFont="1"/>
    <xf numFmtId="0" fontId="11" fillId="0" borderId="0" xfId="0" applyFont="1" applyAlignment="1">
      <alignment vertical="top"/>
    </xf>
    <xf numFmtId="0" fontId="12" fillId="0" borderId="0" xfId="1" applyFont="1" applyAlignment="1">
      <alignment horizontal="center"/>
    </xf>
    <xf numFmtId="0" fontId="9" fillId="0" borderId="0" xfId="1" applyFont="1" applyAlignment="1">
      <alignment horizontal="left"/>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9" fillId="13" borderId="4" xfId="0" applyNumberFormat="1" applyFont="1" applyFill="1" applyBorder="1" applyAlignment="1" applyProtection="1">
      <alignment horizontal="left"/>
      <protection locked="0"/>
    </xf>
    <xf numFmtId="0" fontId="9" fillId="13" borderId="4" xfId="0" applyFont="1" applyFill="1" applyBorder="1" applyAlignment="1" applyProtection="1">
      <alignment horizontal="left"/>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69" fillId="0" borderId="0" xfId="0" applyFont="1" applyAlignment="1">
      <alignment horizontal="left" vertical="center" wrapText="1"/>
    </xf>
    <xf numFmtId="0" fontId="9" fillId="13" borderId="6" xfId="0"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22" fillId="3" borderId="5" xfId="0" applyFont="1" applyFill="1" applyBorder="1" applyAlignment="1">
      <alignment horizontal="center" wrapText="1"/>
    </xf>
    <xf numFmtId="0" fontId="22" fillId="3" borderId="7" xfId="0" applyFont="1" applyFill="1" applyBorder="1" applyAlignment="1">
      <alignment horizontal="center" wrapText="1"/>
    </xf>
    <xf numFmtId="167" fontId="80" fillId="0" borderId="0" xfId="0" applyNumberFormat="1" applyFont="1" applyAlignment="1">
      <alignment horizontal="right"/>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22" fillId="3" borderId="6" xfId="0" applyFont="1" applyFill="1" applyBorder="1" applyAlignment="1">
      <alignment horizontal="center" wrapText="1"/>
    </xf>
    <xf numFmtId="0" fontId="9" fillId="13" borderId="2" xfId="0" applyFont="1" applyFill="1" applyBorder="1" applyAlignment="1" applyProtection="1">
      <alignment horizontal="left"/>
      <protection locked="0"/>
    </xf>
    <xf numFmtId="0" fontId="73" fillId="0" borderId="11" xfId="0" applyFont="1" applyBorder="1" applyAlignment="1">
      <alignment horizontal="left" vertical="top" wrapText="1"/>
    </xf>
    <xf numFmtId="0" fontId="7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3" fillId="0" borderId="29" xfId="0" applyNumberFormat="1" applyFont="1" applyBorder="1" applyAlignment="1">
      <alignment horizontal="left" vertical="top" wrapText="1" indent="1"/>
    </xf>
    <xf numFmtId="165" fontId="73" fillId="0" borderId="0" xfId="0" applyNumberFormat="1" applyFont="1" applyAlignment="1">
      <alignment horizontal="left" vertical="top" wrapText="1" indent="1"/>
    </xf>
    <xf numFmtId="0" fontId="7" fillId="13" borderId="5" xfId="0" applyFont="1" applyFill="1" applyBorder="1" applyAlignment="1" applyProtection="1">
      <alignment horizontal="center"/>
      <protection locked="0"/>
    </xf>
    <xf numFmtId="0" fontId="7" fillId="13" borderId="7" xfId="0" applyFont="1" applyFill="1" applyBorder="1" applyAlignment="1" applyProtection="1">
      <alignment horizontal="center"/>
      <protection locked="0"/>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7"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3"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3" fillId="13" borderId="6" xfId="0" applyFont="1" applyFill="1" applyBorder="1" applyProtection="1">
      <protection locked="0"/>
    </xf>
    <xf numFmtId="0" fontId="3" fillId="13" borderId="4" xfId="0" applyFont="1" applyFill="1" applyBorder="1" applyProtection="1">
      <protection locked="0"/>
    </xf>
    <xf numFmtId="0" fontId="73" fillId="0" borderId="0" xfId="0" applyFont="1" applyAlignment="1">
      <alignment horizontal="left" vertical="top" wrapText="1" indent="1"/>
    </xf>
    <xf numFmtId="0" fontId="14" fillId="0" borderId="11" xfId="0" applyFont="1" applyBorder="1" applyAlignment="1" applyProtection="1">
      <alignment horizontal="left" vertical="top" wrapText="1"/>
      <protection locked="0"/>
    </xf>
    <xf numFmtId="0" fontId="87" fillId="0" borderId="6" xfId="0" applyFont="1" applyBorder="1" applyAlignment="1">
      <alignment horizontal="left" vertical="top" wrapText="1"/>
    </xf>
    <xf numFmtId="0" fontId="51" fillId="0" borderId="0" xfId="9" applyAlignment="1">
      <alignment horizontal="left"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42" fontId="3" fillId="0" borderId="4" xfId="3" applyNumberFormat="1" applyFont="1" applyFill="1" applyBorder="1" applyAlignment="1" applyProtection="1">
      <alignment horizontal="right"/>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5" fillId="0" borderId="4" xfId="10" applyFont="1" applyBorder="1" applyAlignment="1">
      <alignment horizontal="center"/>
    </xf>
    <xf numFmtId="0" fontId="5" fillId="0" borderId="0" xfId="10" applyFont="1" applyAlignment="1">
      <alignment horizontal="center"/>
    </xf>
    <xf numFmtId="42" fontId="3" fillId="0" borderId="0" xfId="7" applyNumberFormat="1" applyFont="1" applyFill="1" applyBorder="1" applyAlignment="1" applyProtection="1">
      <alignment vertic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167" fontId="3" fillId="0" borderId="4" xfId="7" applyNumberFormat="1" applyFont="1" applyFill="1" applyBorder="1" applyAlignment="1" applyProtection="1">
      <alignment horizontal="right"/>
    </xf>
    <xf numFmtId="0" fontId="91"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0" fontId="28" fillId="0" borderId="0" xfId="10" applyFont="1" applyAlignment="1">
      <alignment horizontal="center"/>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167" fontId="3" fillId="0" borderId="0" xfId="7" applyNumberFormat="1" applyFont="1" applyFill="1" applyBorder="1" applyAlignment="1" applyProtection="1"/>
    <xf numFmtId="0" fontId="19" fillId="0" borderId="0" xfId="0" applyFont="1" applyAlignment="1">
      <alignment horizontal="left" wrapText="1" indent="1"/>
    </xf>
    <xf numFmtId="0" fontId="19" fillId="0" borderId="0" xfId="0" applyFont="1" applyAlignment="1">
      <alignment vertical="top" wrapText="1"/>
    </xf>
    <xf numFmtId="1" fontId="7"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wrapText="1" indent="1"/>
    </xf>
    <xf numFmtId="0" fontId="7" fillId="0" borderId="0" xfId="0" applyFont="1" applyAlignment="1">
      <alignment horizontal="left" vertical="top" wrapText="1" indent="2"/>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9" fillId="0" borderId="0" xfId="0" applyFont="1" applyAlignment="1">
      <alignment horizontal="left" wrapText="1"/>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0</xdr:colOff>
      <xdr:row>31</xdr:row>
      <xdr:rowOff>160020</xdr:rowOff>
    </xdr:from>
    <xdr:to>
      <xdr:col>2</xdr:col>
      <xdr:colOff>501489</xdr:colOff>
      <xdr:row>38</xdr:row>
      <xdr:rowOff>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408420"/>
          <a:ext cx="1499709" cy="1127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1173480</xdr:colOff>
      <xdr:row>5</xdr:row>
      <xdr:rowOff>30958</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9</xdr:row>
      <xdr:rowOff>53340</xdr:rowOff>
    </xdr:from>
    <xdr:to>
      <xdr:col>5</xdr:col>
      <xdr:colOff>1549719</xdr:colOff>
      <xdr:row>9</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11</xdr:row>
      <xdr:rowOff>45721</xdr:rowOff>
    </xdr:from>
    <xdr:to>
      <xdr:col>5</xdr:col>
      <xdr:colOff>1576389</xdr:colOff>
      <xdr:row>11</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53342</xdr:rowOff>
    </xdr:from>
    <xdr:to>
      <xdr:col>5</xdr:col>
      <xdr:colOff>1576389</xdr:colOff>
      <xdr:row>13</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8</xdr:row>
      <xdr:rowOff>51438</xdr:rowOff>
    </xdr:from>
    <xdr:to>
      <xdr:col>6</xdr:col>
      <xdr:colOff>891539</xdr:colOff>
      <xdr:row>8</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41912</xdr:rowOff>
    </xdr:from>
    <xdr:to>
      <xdr:col>6</xdr:col>
      <xdr:colOff>891539</xdr:colOff>
      <xdr:row>9</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53343</xdr:rowOff>
    </xdr:from>
    <xdr:to>
      <xdr:col>6</xdr:col>
      <xdr:colOff>891539</xdr:colOff>
      <xdr:row>10</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66679</xdr:rowOff>
    </xdr:from>
    <xdr:to>
      <xdr:col>6</xdr:col>
      <xdr:colOff>891539</xdr:colOff>
      <xdr:row>11</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70488</xdr:rowOff>
    </xdr:from>
    <xdr:to>
      <xdr:col>6</xdr:col>
      <xdr:colOff>891539</xdr:colOff>
      <xdr:row>12</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31</xdr:row>
      <xdr:rowOff>53344</xdr:rowOff>
    </xdr:from>
    <xdr:to>
      <xdr:col>6</xdr:col>
      <xdr:colOff>891539</xdr:colOff>
      <xdr:row>31</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38101</xdr:rowOff>
    </xdr:from>
    <xdr:to>
      <xdr:col>6</xdr:col>
      <xdr:colOff>891539</xdr:colOff>
      <xdr:row>32</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66676</xdr:rowOff>
    </xdr:from>
    <xdr:to>
      <xdr:col>6</xdr:col>
      <xdr:colOff>891539</xdr:colOff>
      <xdr:row>13</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13</xdr:row>
      <xdr:rowOff>38100</xdr:rowOff>
    </xdr:from>
    <xdr:to>
      <xdr:col>0</xdr:col>
      <xdr:colOff>204787</xdr:colOff>
      <xdr:row>13</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ProLink%20Ongoing%20Tasks\DEV%20Tasks\New%20DEV%20Forms\test%20folder\Test%20App%2002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Multifam\Taxcredits\Litc%202014\ProLink%20Templates\Master%202014%20Reservation%20Applic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A2" t="str">
            <v>Restaurant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A3" t="str">
            <v>Medical</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A4" t="str">
            <v>Service</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A5" t="str">
            <v>Office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A6" t="str">
            <v>Retail</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A7" t="str">
            <v>Other</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A8" t="str">
            <v>Combination</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virginiahousing.com/partners/rental-housing/rental-property-management" TargetMode="External"/><Relationship Id="rId7" Type="http://schemas.openxmlformats.org/officeDocument/2006/relationships/comments" Target="../comments8.xml"/><Relationship Id="rId2" Type="http://schemas.openxmlformats.org/officeDocument/2006/relationships/hyperlink" Target="https://www.vhda.com/BusinessPartners/PropertyOwnersManagers/Pages/PropertyOwnersManagers.aspx" TargetMode="External"/><Relationship Id="rId1" Type="http://schemas.openxmlformats.org/officeDocument/2006/relationships/hyperlink" Target="https://www.virginiahousing.com/partners/rental-housing/multifamily-loan-applications-forms" TargetMode="External"/><Relationship Id="rId6" Type="http://schemas.openxmlformats.org/officeDocument/2006/relationships/vmlDrawing" Target="../drawings/vmlDrawing8.vml"/><Relationship Id="rId5" Type="http://schemas.openxmlformats.org/officeDocument/2006/relationships/drawing" Target="../drawings/drawing9.xm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3" zoomScale="160" zoomScaleNormal="160" workbookViewId="0">
      <selection activeCell="A70" sqref="A70"/>
    </sheetView>
  </sheetViews>
  <sheetFormatPr defaultRowHeight="15"/>
  <cols>
    <col min="1" max="1" width="32.42578125" customWidth="1"/>
  </cols>
  <sheetData>
    <row r="1" spans="1:1" ht="18.75">
      <c r="A1" s="27" t="s">
        <v>1170</v>
      </c>
    </row>
    <row r="3" spans="1:1" ht="17.25">
      <c r="A3" s="171"/>
    </row>
    <row r="4" spans="1:1">
      <c r="A4" s="141" t="s">
        <v>1171</v>
      </c>
    </row>
    <row r="5" spans="1:1">
      <c r="A5" s="31" t="s">
        <v>728</v>
      </c>
    </row>
    <row r="6" spans="1:1">
      <c r="A6" s="31" t="s">
        <v>729</v>
      </c>
    </row>
    <row r="7" spans="1:1">
      <c r="A7" s="31" t="s">
        <v>730</v>
      </c>
    </row>
    <row r="10" spans="1:1">
      <c r="A10" s="141" t="s">
        <v>1172</v>
      </c>
    </row>
    <row r="11" spans="1:1">
      <c r="A11" s="31" t="s">
        <v>571</v>
      </c>
    </row>
    <row r="12" spans="1:1">
      <c r="A12" s="31" t="s">
        <v>570</v>
      </c>
    </row>
    <row r="13" spans="1:1">
      <c r="A13" s="31" t="s">
        <v>3196</v>
      </c>
    </row>
    <row r="14" spans="1:1">
      <c r="A14" s="467" t="s">
        <v>3197</v>
      </c>
    </row>
    <row r="15" spans="1:1" ht="30">
      <c r="A15" s="467" t="s">
        <v>3198</v>
      </c>
    </row>
    <row r="16" spans="1:1">
      <c r="A16" s="31" t="s">
        <v>3199</v>
      </c>
    </row>
    <row r="17" spans="1:3">
      <c r="A17" s="31" t="s">
        <v>3200</v>
      </c>
    </row>
    <row r="18" spans="1:3">
      <c r="A18" s="31" t="s">
        <v>3201</v>
      </c>
    </row>
    <row r="19" spans="1:3">
      <c r="A19" s="31" t="s">
        <v>3195</v>
      </c>
    </row>
    <row r="20" spans="1:3">
      <c r="A20" s="31" t="s">
        <v>572</v>
      </c>
    </row>
    <row r="21" spans="1:3">
      <c r="A21" s="31" t="s">
        <v>3202</v>
      </c>
    </row>
    <row r="24" spans="1:3">
      <c r="A24" s="26" t="s">
        <v>1186</v>
      </c>
    </row>
    <row r="25" spans="1:3">
      <c r="A25" s="241" t="s">
        <v>1173</v>
      </c>
    </row>
    <row r="26" spans="1:3">
      <c r="A26" s="241" t="s">
        <v>770</v>
      </c>
    </row>
    <row r="27" spans="1:3">
      <c r="A27" s="241" t="s">
        <v>1174</v>
      </c>
    </row>
    <row r="28" spans="1:3">
      <c r="A28" s="241" t="s">
        <v>771</v>
      </c>
    </row>
    <row r="29" spans="1:3">
      <c r="A29" s="241" t="s">
        <v>1175</v>
      </c>
    </row>
    <row r="31" spans="1:3">
      <c r="A31" s="26" t="s">
        <v>753</v>
      </c>
    </row>
    <row r="32" spans="1:3">
      <c r="A32" s="69" t="s">
        <v>754</v>
      </c>
      <c r="B32" s="174"/>
      <c r="C32" s="175"/>
    </row>
    <row r="33" spans="1:3">
      <c r="A33" s="176" t="s">
        <v>1371</v>
      </c>
      <c r="C33" s="178"/>
    </row>
    <row r="34" spans="1:3">
      <c r="A34" s="176" t="s">
        <v>1274</v>
      </c>
      <c r="C34" s="178"/>
    </row>
    <row r="35" spans="1:3">
      <c r="A35" s="176" t="s">
        <v>1370</v>
      </c>
      <c r="C35" s="178"/>
    </row>
    <row r="36" spans="1:3">
      <c r="A36" s="176" t="s">
        <v>755</v>
      </c>
      <c r="C36" s="178"/>
    </row>
    <row r="37" spans="1:3">
      <c r="A37" s="176" t="s">
        <v>756</v>
      </c>
      <c r="C37" s="178"/>
    </row>
    <row r="38" spans="1:3">
      <c r="A38" s="176" t="s">
        <v>757</v>
      </c>
      <c r="C38" s="178"/>
    </row>
    <row r="39" spans="1:3">
      <c r="A39" s="70" t="s">
        <v>310</v>
      </c>
      <c r="B39" s="179"/>
      <c r="C39" s="68"/>
    </row>
    <row r="41" spans="1:3">
      <c r="A41" s="263" t="s">
        <v>759</v>
      </c>
    </row>
    <row r="42" spans="1:3">
      <c r="A42" s="290"/>
    </row>
    <row r="43" spans="1:3">
      <c r="A43" s="264" t="s">
        <v>650</v>
      </c>
    </row>
    <row r="44" spans="1:3">
      <c r="A44" s="183" t="s">
        <v>653</v>
      </c>
    </row>
    <row r="45" spans="1:3">
      <c r="A45" s="183" t="s">
        <v>1453</v>
      </c>
    </row>
    <row r="46" spans="1:3">
      <c r="A46" s="264" t="s">
        <v>654</v>
      </c>
    </row>
    <row r="47" spans="1:3">
      <c r="A47" s="264" t="s">
        <v>655</v>
      </c>
    </row>
    <row r="48" spans="1:3">
      <c r="A48" s="264" t="s">
        <v>656</v>
      </c>
    </row>
    <row r="49" spans="1:1">
      <c r="A49" s="264" t="s">
        <v>657</v>
      </c>
    </row>
    <row r="50" spans="1:1">
      <c r="A50" s="264" t="s">
        <v>652</v>
      </c>
    </row>
    <row r="51" spans="1:1">
      <c r="A51" s="264" t="s">
        <v>651</v>
      </c>
    </row>
    <row r="52" spans="1:1">
      <c r="A52" s="265" t="s">
        <v>582</v>
      </c>
    </row>
    <row r="56" spans="1:1">
      <c r="A56" s="453" t="s">
        <v>1460</v>
      </c>
    </row>
    <row r="57" spans="1:1">
      <c r="A57" s="183" t="s">
        <v>19</v>
      </c>
    </row>
    <row r="58" spans="1:1">
      <c r="A58" s="183" t="s">
        <v>1394</v>
      </c>
    </row>
    <row r="59" spans="1:1">
      <c r="A59" s="183" t="s">
        <v>1395</v>
      </c>
    </row>
    <row r="60" spans="1:1">
      <c r="A60" s="183" t="s">
        <v>1396</v>
      </c>
    </row>
    <row r="61" spans="1:1">
      <c r="A61" s="183" t="s">
        <v>1397</v>
      </c>
    </row>
    <row r="62" spans="1:1">
      <c r="A62" s="183" t="s">
        <v>1398</v>
      </c>
    </row>
    <row r="63" spans="1:1">
      <c r="A63" s="183" t="s">
        <v>1399</v>
      </c>
    </row>
    <row r="64" spans="1:1">
      <c r="A64" s="183" t="s">
        <v>1400</v>
      </c>
    </row>
    <row r="65" spans="1:1">
      <c r="A65" s="183" t="s">
        <v>1401</v>
      </c>
    </row>
    <row r="66" spans="1:1">
      <c r="A66" s="183" t="s">
        <v>173</v>
      </c>
    </row>
    <row r="67" spans="1:1">
      <c r="A67" s="183" t="s">
        <v>1402</v>
      </c>
    </row>
    <row r="68" spans="1:1">
      <c r="A68" s="184"/>
    </row>
    <row r="70" spans="1:1">
      <c r="A70" s="453" t="s">
        <v>34</v>
      </c>
    </row>
    <row r="71" spans="1:1">
      <c r="A71" s="702" t="s">
        <v>905</v>
      </c>
    </row>
    <row r="72" spans="1:1">
      <c r="A72" s="702" t="s">
        <v>906</v>
      </c>
    </row>
    <row r="73" spans="1:1">
      <c r="A73" s="702" t="s">
        <v>907</v>
      </c>
    </row>
    <row r="74" spans="1:1">
      <c r="A74" s="702" t="s">
        <v>908</v>
      </c>
    </row>
    <row r="75" spans="1:1">
      <c r="A75" s="702" t="s">
        <v>909</v>
      </c>
    </row>
    <row r="76" spans="1:1">
      <c r="A76" s="702" t="s">
        <v>910</v>
      </c>
    </row>
    <row r="77" spans="1:1">
      <c r="A77" s="702" t="s">
        <v>911</v>
      </c>
    </row>
    <row r="78" spans="1:1">
      <c r="A78" s="702" t="s">
        <v>912</v>
      </c>
    </row>
    <row r="79" spans="1:1">
      <c r="A79" s="702" t="s">
        <v>913</v>
      </c>
    </row>
    <row r="80" spans="1:1">
      <c r="A80" s="702" t="s">
        <v>914</v>
      </c>
    </row>
    <row r="81" spans="1:1">
      <c r="A81" s="702" t="s">
        <v>915</v>
      </c>
    </row>
    <row r="82" spans="1:1">
      <c r="A82" s="702" t="s">
        <v>916</v>
      </c>
    </row>
    <row r="83" spans="1:1">
      <c r="A83" s="702" t="s">
        <v>917</v>
      </c>
    </row>
    <row r="84" spans="1:1">
      <c r="A84" s="702" t="s">
        <v>918</v>
      </c>
    </row>
    <row r="85" spans="1:1">
      <c r="A85" s="702" t="s">
        <v>919</v>
      </c>
    </row>
    <row r="86" spans="1:1">
      <c r="A86" s="702" t="s">
        <v>920</v>
      </c>
    </row>
    <row r="87" spans="1:1">
      <c r="A87" s="702" t="s">
        <v>921</v>
      </c>
    </row>
    <row r="88" spans="1:1">
      <c r="A88" s="702" t="s">
        <v>922</v>
      </c>
    </row>
    <row r="89" spans="1:1">
      <c r="A89" s="702" t="s">
        <v>923</v>
      </c>
    </row>
    <row r="90" spans="1:1">
      <c r="A90" s="702" t="s">
        <v>924</v>
      </c>
    </row>
    <row r="91" spans="1:1">
      <c r="A91" s="702" t="s">
        <v>925</v>
      </c>
    </row>
    <row r="92" spans="1:1">
      <c r="A92" s="702" t="s">
        <v>926</v>
      </c>
    </row>
    <row r="93" spans="1:1">
      <c r="A93" s="702" t="s">
        <v>927</v>
      </c>
    </row>
    <row r="94" spans="1:1">
      <c r="A94" s="702" t="s">
        <v>928</v>
      </c>
    </row>
    <row r="95" spans="1:1">
      <c r="A95" s="702" t="s">
        <v>929</v>
      </c>
    </row>
    <row r="96" spans="1:1">
      <c r="A96" s="702" t="s">
        <v>930</v>
      </c>
    </row>
    <row r="97" spans="1:1">
      <c r="A97" s="702" t="s">
        <v>931</v>
      </c>
    </row>
    <row r="98" spans="1:1">
      <c r="A98" s="702" t="s">
        <v>932</v>
      </c>
    </row>
    <row r="99" spans="1:1">
      <c r="A99" s="702" t="s">
        <v>933</v>
      </c>
    </row>
    <row r="100" spans="1:1">
      <c r="A100" s="702" t="s">
        <v>934</v>
      </c>
    </row>
    <row r="101" spans="1:1">
      <c r="A101" s="702" t="s">
        <v>935</v>
      </c>
    </row>
    <row r="102" spans="1:1">
      <c r="A102" s="702" t="s">
        <v>936</v>
      </c>
    </row>
    <row r="103" spans="1:1">
      <c r="A103" s="702" t="s">
        <v>937</v>
      </c>
    </row>
    <row r="104" spans="1:1">
      <c r="A104" s="702" t="s">
        <v>938</v>
      </c>
    </row>
    <row r="105" spans="1:1">
      <c r="A105" s="702" t="s">
        <v>939</v>
      </c>
    </row>
    <row r="106" spans="1:1">
      <c r="A106" s="702" t="s">
        <v>940</v>
      </c>
    </row>
    <row r="107" spans="1:1">
      <c r="A107" s="702" t="s">
        <v>941</v>
      </c>
    </row>
    <row r="108" spans="1:1">
      <c r="A108" s="702" t="s">
        <v>942</v>
      </c>
    </row>
    <row r="109" spans="1:1">
      <c r="A109" s="702" t="s">
        <v>943</v>
      </c>
    </row>
    <row r="110" spans="1:1">
      <c r="A110" s="702" t="s">
        <v>944</v>
      </c>
    </row>
    <row r="111" spans="1:1">
      <c r="A111" s="702" t="s">
        <v>945</v>
      </c>
    </row>
    <row r="112" spans="1:1">
      <c r="A112" s="702" t="s">
        <v>946</v>
      </c>
    </row>
    <row r="113" spans="1:1">
      <c r="A113" s="702" t="s">
        <v>947</v>
      </c>
    </row>
    <row r="114" spans="1:1">
      <c r="A114" s="702" t="s">
        <v>948</v>
      </c>
    </row>
    <row r="115" spans="1:1">
      <c r="A115" s="702" t="s">
        <v>949</v>
      </c>
    </row>
    <row r="116" spans="1:1">
      <c r="A116" s="702" t="s">
        <v>426</v>
      </c>
    </row>
    <row r="117" spans="1:1">
      <c r="A117" s="702" t="s">
        <v>950</v>
      </c>
    </row>
    <row r="118" spans="1:1">
      <c r="A118" s="702" t="s">
        <v>951</v>
      </c>
    </row>
    <row r="119" spans="1:1">
      <c r="A119" s="702" t="s">
        <v>952</v>
      </c>
    </row>
    <row r="120" spans="1:1">
      <c r="A120" s="702" t="s">
        <v>953</v>
      </c>
    </row>
    <row r="121" spans="1:1">
      <c r="A121" s="703" t="s">
        <v>954</v>
      </c>
    </row>
  </sheetData>
  <sheetProtection algorithmName="SHA-512" hashValue="cHSXtWhwtzu0Pw+2gjAFtyMx3wB6Chk08ARQ1PHVrIkbY/8MuOIwfbyOrwTYb49HsFUBM+TP1lR4CvR/GNcT5g==" saltValue="l4v1DYcYLqgZMhwlNzeOXQ=="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F6" sqref="F6:J6"/>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8" customWidth="1"/>
    <col min="14" max="17" width="9.5703125" hidden="1" customWidth="1"/>
    <col min="18" max="18" width="8.85546875" hidden="1" customWidth="1"/>
    <col min="19" max="19" width="2" style="48" customWidth="1"/>
  </cols>
  <sheetData>
    <row r="1" spans="1:18">
      <c r="A1" s="9" t="str">
        <f>'DEV Info'!A1</f>
        <v xml:space="preserve">Virginia Housing Rental Housing Loan Application </v>
      </c>
    </row>
    <row r="2" spans="1:18" ht="3.6" customHeight="1" thickBot="1">
      <c r="A2" s="1"/>
      <c r="B2" s="1"/>
      <c r="C2" s="1"/>
      <c r="D2" s="1"/>
      <c r="E2" s="1"/>
      <c r="F2" s="1"/>
      <c r="G2" s="1"/>
      <c r="H2" s="1"/>
      <c r="I2" s="1"/>
      <c r="J2" s="1"/>
      <c r="K2" s="88"/>
    </row>
    <row r="3" spans="1:18" ht="10.9" customHeight="1"/>
    <row r="4" spans="1:18" ht="14.65" customHeight="1">
      <c r="A4" s="27" t="s">
        <v>91</v>
      </c>
      <c r="N4" s="52" t="s">
        <v>64</v>
      </c>
      <c r="O4" s="52"/>
      <c r="P4" s="52"/>
      <c r="Q4" s="52"/>
    </row>
    <row r="5" spans="1:18" ht="10.5" customHeight="1">
      <c r="N5" t="b">
        <v>1</v>
      </c>
    </row>
    <row r="6" spans="1:18" ht="14.65" customHeight="1">
      <c r="A6" s="446">
        <v>1</v>
      </c>
      <c r="B6" s="659" t="s">
        <v>66</v>
      </c>
      <c r="C6" s="659"/>
      <c r="D6" s="659"/>
      <c r="F6" s="773"/>
      <c r="G6" s="773"/>
      <c r="H6" s="773"/>
      <c r="I6" s="773"/>
      <c r="J6" s="773"/>
      <c r="K6" s="256"/>
      <c r="M6" s="49"/>
      <c r="N6" t="b">
        <v>0</v>
      </c>
    </row>
    <row r="7" spans="1:18" ht="10.5" customHeight="1">
      <c r="A7" s="446"/>
      <c r="B7" s="659"/>
      <c r="C7" s="659"/>
      <c r="D7" s="659"/>
      <c r="E7" s="659"/>
      <c r="I7" s="659"/>
      <c r="K7" s="256"/>
      <c r="M7" s="49"/>
    </row>
    <row r="8" spans="1:18" ht="14.65" customHeight="1">
      <c r="A8" s="446">
        <v>2</v>
      </c>
      <c r="B8" s="659" t="s">
        <v>80</v>
      </c>
      <c r="C8" s="659"/>
      <c r="D8" s="721"/>
      <c r="E8" s="721"/>
      <c r="F8" s="721"/>
      <c r="G8" s="659"/>
      <c r="H8" s="659"/>
      <c r="I8" s="659"/>
      <c r="K8" s="659"/>
      <c r="L8" s="256"/>
      <c r="M8" s="49"/>
    </row>
    <row r="9" spans="1:18" ht="10.5" customHeight="1">
      <c r="A9" s="446"/>
      <c r="B9" s="659"/>
      <c r="C9" s="659"/>
      <c r="D9" s="659"/>
      <c r="E9" s="659"/>
      <c r="F9" s="659"/>
      <c r="G9" s="659"/>
      <c r="H9" s="659"/>
      <c r="I9" s="659"/>
      <c r="K9" s="659"/>
      <c r="L9" s="256"/>
      <c r="M9" s="49"/>
    </row>
    <row r="10" spans="1:18" ht="14.65" customHeight="1">
      <c r="A10" s="446">
        <v>3</v>
      </c>
      <c r="B10" s="659" t="s">
        <v>81</v>
      </c>
      <c r="C10" s="659"/>
      <c r="D10" s="659"/>
      <c r="E10" s="659"/>
      <c r="F10" s="653"/>
      <c r="G10" s="659"/>
      <c r="H10" s="774" t="s">
        <v>1213</v>
      </c>
      <c r="I10" s="774"/>
      <c r="J10" s="774"/>
      <c r="K10" s="659"/>
      <c r="L10" s="256"/>
      <c r="M10" s="49"/>
    </row>
    <row r="11" spans="1:18" ht="14.65" customHeight="1">
      <c r="A11" s="446"/>
      <c r="B11" s="659" t="s">
        <v>82</v>
      </c>
      <c r="C11" s="659"/>
      <c r="D11" s="659"/>
      <c r="E11" s="659"/>
      <c r="F11" s="653"/>
      <c r="G11" s="659"/>
      <c r="H11" s="774"/>
      <c r="I11" s="774"/>
      <c r="J11" s="774"/>
      <c r="K11" s="659"/>
      <c r="L11" s="256"/>
      <c r="M11" s="49"/>
      <c r="N11" s="24" t="s">
        <v>71</v>
      </c>
      <c r="O11" s="24"/>
      <c r="P11" s="24"/>
      <c r="Q11" s="24" t="s">
        <v>744</v>
      </c>
      <c r="R11" s="25"/>
    </row>
    <row r="12" spans="1:18" ht="14.65" customHeight="1">
      <c r="A12" s="446"/>
      <c r="B12" s="659" t="s">
        <v>83</v>
      </c>
      <c r="C12" s="659"/>
      <c r="D12" s="659"/>
      <c r="E12" s="659"/>
      <c r="F12" s="660" t="s">
        <v>88</v>
      </c>
      <c r="G12" s="659"/>
      <c r="H12" s="659"/>
      <c r="I12" s="659"/>
      <c r="K12" s="659"/>
      <c r="L12" s="256"/>
      <c r="M12" s="49"/>
      <c r="N12" s="24" t="s">
        <v>72</v>
      </c>
      <c r="O12" s="24"/>
      <c r="P12" s="24"/>
      <c r="Q12" s="180" t="s">
        <v>748</v>
      </c>
      <c r="R12" s="25"/>
    </row>
    <row r="13" spans="1:18" ht="10.5" customHeight="1">
      <c r="A13" s="446"/>
      <c r="B13" s="659"/>
      <c r="C13" s="659"/>
      <c r="D13" s="659"/>
      <c r="E13" s="659"/>
      <c r="G13" s="659"/>
      <c r="H13" s="659"/>
      <c r="I13" s="659"/>
      <c r="K13" s="659"/>
      <c r="L13" s="256"/>
      <c r="M13" s="49"/>
      <c r="N13" s="24" t="s">
        <v>73</v>
      </c>
      <c r="O13" s="24"/>
      <c r="P13" s="24"/>
      <c r="Q13" s="180" t="s">
        <v>745</v>
      </c>
      <c r="R13" s="25"/>
    </row>
    <row r="14" spans="1:18" ht="14.65" customHeight="1">
      <c r="A14" s="659">
        <v>4</v>
      </c>
      <c r="B14" s="659" t="s">
        <v>84</v>
      </c>
      <c r="C14" s="659"/>
      <c r="D14" s="653"/>
      <c r="E14" s="659"/>
      <c r="F14" s="653"/>
      <c r="H14" s="721"/>
      <c r="I14" s="721"/>
      <c r="J14" s="721"/>
      <c r="K14" s="661"/>
      <c r="L14" s="662"/>
      <c r="M14" s="50"/>
      <c r="N14" s="24" t="s">
        <v>74</v>
      </c>
      <c r="O14" s="24"/>
      <c r="P14" s="24"/>
      <c r="Q14" s="180" t="s">
        <v>742</v>
      </c>
      <c r="R14" s="25"/>
    </row>
    <row r="15" spans="1:18" ht="14.65" customHeight="1">
      <c r="A15" s="659"/>
      <c r="B15" s="659"/>
      <c r="C15" s="659"/>
      <c r="D15" s="659" t="s">
        <v>70</v>
      </c>
      <c r="E15" s="659"/>
      <c r="F15" t="s">
        <v>85</v>
      </c>
      <c r="H15" t="s">
        <v>86</v>
      </c>
      <c r="K15" s="661"/>
      <c r="L15" s="662"/>
      <c r="M15" s="50"/>
      <c r="N15" s="24" t="s">
        <v>75</v>
      </c>
      <c r="O15" s="24"/>
      <c r="P15" s="24"/>
      <c r="Q15" s="180" t="s">
        <v>746</v>
      </c>
      <c r="R15" s="25"/>
    </row>
    <row r="16" spans="1:18" ht="10.5" customHeight="1">
      <c r="A16" s="659"/>
      <c r="B16" s="659"/>
      <c r="C16" s="659"/>
      <c r="D16" s="659"/>
      <c r="E16" s="659"/>
      <c r="K16" s="661"/>
      <c r="L16" s="662"/>
      <c r="M16" s="50"/>
      <c r="N16" s="24" t="s">
        <v>76</v>
      </c>
      <c r="O16" s="24"/>
      <c r="P16" s="24"/>
      <c r="Q16" s="180" t="s">
        <v>747</v>
      </c>
      <c r="R16" s="25"/>
    </row>
    <row r="17" spans="1:18" ht="14.65" customHeight="1">
      <c r="A17" s="659">
        <v>5</v>
      </c>
      <c r="B17" s="659" t="s">
        <v>60</v>
      </c>
      <c r="C17" s="721"/>
      <c r="D17" s="721"/>
      <c r="E17" s="721"/>
      <c r="F17" s="721"/>
      <c r="G17" s="721"/>
      <c r="H17" s="721"/>
      <c r="I17" s="721"/>
      <c r="J17" s="721"/>
      <c r="K17" s="661"/>
      <c r="L17" s="662"/>
      <c r="M17" s="50"/>
      <c r="N17" s="24" t="s">
        <v>77</v>
      </c>
      <c r="O17" s="24"/>
      <c r="P17" s="24"/>
      <c r="Q17" s="180" t="s">
        <v>743</v>
      </c>
      <c r="R17" s="25"/>
    </row>
    <row r="18" spans="1:18" ht="14.65" customHeight="1">
      <c r="A18" s="659"/>
      <c r="B18" s="659" t="s">
        <v>63</v>
      </c>
      <c r="C18" s="783"/>
      <c r="D18" s="783"/>
      <c r="E18" s="783"/>
      <c r="G18" t="s">
        <v>34</v>
      </c>
      <c r="H18" s="653"/>
      <c r="I18" t="s">
        <v>35</v>
      </c>
      <c r="J18" s="663"/>
      <c r="K18" s="661"/>
      <c r="L18" s="662"/>
      <c r="M18" s="50"/>
      <c r="N18" s="24" t="s">
        <v>78</v>
      </c>
      <c r="O18" s="24"/>
      <c r="P18" s="24"/>
      <c r="Q18" s="24"/>
      <c r="R18" s="25"/>
    </row>
    <row r="19" spans="1:18" ht="14.65" customHeight="1">
      <c r="A19" s="659"/>
      <c r="B19" s="659"/>
      <c r="C19" s="659"/>
      <c r="D19" s="659"/>
      <c r="E19" s="659"/>
      <c r="H19" s="659"/>
      <c r="K19" s="661"/>
      <c r="L19" s="662"/>
      <c r="M19" s="50"/>
      <c r="N19" s="24" t="s">
        <v>79</v>
      </c>
      <c r="O19" s="24"/>
      <c r="P19" s="24"/>
      <c r="Q19" s="24"/>
      <c r="R19" s="25"/>
    </row>
    <row r="20" spans="1:18" ht="14.65" customHeight="1">
      <c r="A20" s="659"/>
      <c r="B20" s="659" t="s">
        <v>61</v>
      </c>
      <c r="C20" s="776"/>
      <c r="D20" s="776"/>
      <c r="E20" s="776"/>
      <c r="F20" s="659" t="s">
        <v>62</v>
      </c>
      <c r="G20" s="784"/>
      <c r="H20" s="784"/>
      <c r="I20" s="784"/>
      <c r="J20" s="784"/>
      <c r="M20" s="51"/>
      <c r="N20" s="24"/>
      <c r="O20" s="24"/>
      <c r="P20" s="24"/>
      <c r="Q20" s="24"/>
      <c r="R20" s="25"/>
    </row>
    <row r="21" spans="1:18" ht="10.5" customHeight="1">
      <c r="N21" s="25"/>
      <c r="O21" s="25"/>
      <c r="P21" s="25"/>
      <c r="Q21" s="25"/>
      <c r="R21" s="25"/>
    </row>
    <row r="22" spans="1:18" ht="10.5" customHeight="1"/>
    <row r="23" spans="1:18" ht="14.65" customHeight="1">
      <c r="B23" s="664" t="s">
        <v>1053</v>
      </c>
      <c r="C23" s="179"/>
      <c r="D23" s="179"/>
      <c r="E23" s="179"/>
      <c r="F23" s="179"/>
      <c r="G23" s="179"/>
      <c r="H23" s="179"/>
      <c r="I23" s="179"/>
      <c r="J23" s="179"/>
    </row>
    <row r="24" spans="1:18" ht="14.45" customHeight="1">
      <c r="B24" s="278" t="s">
        <v>314</v>
      </c>
      <c r="C24" s="279" t="s">
        <v>862</v>
      </c>
      <c r="D24" s="279"/>
      <c r="E24" s="279"/>
      <c r="F24" s="279"/>
      <c r="G24" s="279"/>
      <c r="H24" s="279"/>
      <c r="I24" s="279"/>
      <c r="J24" s="279"/>
    </row>
    <row r="25" spans="1:18" ht="14.45" customHeight="1">
      <c r="B25" s="280" t="s">
        <v>315</v>
      </c>
      <c r="C25" s="775" t="s">
        <v>863</v>
      </c>
      <c r="D25" s="775"/>
      <c r="E25" s="775"/>
      <c r="F25" s="775"/>
      <c r="G25" s="775"/>
      <c r="H25" s="775"/>
      <c r="I25" s="775"/>
      <c r="J25" s="775"/>
    </row>
    <row r="26" spans="1:18" ht="12" customHeight="1">
      <c r="B26" s="81"/>
      <c r="C26" s="775"/>
      <c r="D26" s="775"/>
      <c r="E26" s="775"/>
      <c r="F26" s="775"/>
      <c r="G26" s="775"/>
      <c r="H26" s="775"/>
      <c r="I26" s="775"/>
      <c r="J26" s="775"/>
    </row>
    <row r="27" spans="1:18" ht="14.45" customHeight="1">
      <c r="B27" s="278" t="s">
        <v>316</v>
      </c>
      <c r="C27" s="279" t="s">
        <v>864</v>
      </c>
      <c r="D27" s="279"/>
      <c r="E27" s="279"/>
      <c r="F27" s="279"/>
      <c r="G27" s="279"/>
      <c r="H27" s="279"/>
      <c r="I27" s="279"/>
      <c r="J27" s="279"/>
    </row>
    <row r="28" spans="1:18" ht="14.45" customHeight="1">
      <c r="B28" s="278" t="s">
        <v>317</v>
      </c>
      <c r="C28" s="279" t="s">
        <v>865</v>
      </c>
      <c r="D28" s="279"/>
      <c r="E28" s="279"/>
      <c r="F28" s="279"/>
      <c r="G28" s="279"/>
      <c r="H28" s="279"/>
      <c r="I28" s="279"/>
      <c r="J28" s="279"/>
    </row>
    <row r="29" spans="1:18" ht="14.45" customHeight="1">
      <c r="B29" s="278" t="s">
        <v>318</v>
      </c>
      <c r="C29" s="279" t="s">
        <v>866</v>
      </c>
      <c r="D29" s="279"/>
      <c r="E29" s="279"/>
      <c r="F29" s="279"/>
      <c r="G29" s="279"/>
      <c r="H29" s="279"/>
      <c r="I29" s="279"/>
      <c r="J29" s="279"/>
    </row>
    <row r="30" spans="1:18" ht="14.45" customHeight="1">
      <c r="B30" s="278" t="s">
        <v>319</v>
      </c>
      <c r="C30" s="279" t="s">
        <v>1413</v>
      </c>
      <c r="D30" s="279"/>
      <c r="E30" s="279"/>
      <c r="F30" s="279"/>
      <c r="G30" s="279"/>
      <c r="H30" s="279"/>
      <c r="I30" s="279"/>
      <c r="J30" s="279"/>
    </row>
    <row r="31" spans="1:18" ht="10.5" customHeight="1">
      <c r="B31" s="665"/>
    </row>
    <row r="32" spans="1:18" ht="14.65" customHeight="1">
      <c r="A32" s="659">
        <v>6</v>
      </c>
      <c r="B32" s="666" t="s">
        <v>3318</v>
      </c>
    </row>
    <row r="33" spans="1:25" ht="10.5" customHeight="1"/>
    <row r="34" spans="1:25" ht="14.65" customHeight="1">
      <c r="B34" s="667" t="s">
        <v>69</v>
      </c>
      <c r="C34" s="668"/>
      <c r="D34" s="668"/>
      <c r="E34" s="668"/>
      <c r="F34" s="667" t="s">
        <v>89</v>
      </c>
      <c r="G34" s="668"/>
      <c r="H34" s="668"/>
      <c r="I34" s="669"/>
      <c r="J34" s="669" t="s">
        <v>90</v>
      </c>
    </row>
    <row r="35" spans="1:25" ht="14.65" customHeight="1">
      <c r="B35" s="770"/>
      <c r="C35" s="771"/>
      <c r="D35" s="771"/>
      <c r="E35" s="772"/>
      <c r="F35" s="770"/>
      <c r="G35" s="771"/>
      <c r="H35" s="771"/>
      <c r="I35" s="772"/>
      <c r="J35" s="390">
        <v>0</v>
      </c>
    </row>
    <row r="36" spans="1:25" ht="14.65" customHeight="1">
      <c r="B36" s="770"/>
      <c r="C36" s="771"/>
      <c r="D36" s="771"/>
      <c r="E36" s="772"/>
      <c r="F36" s="770"/>
      <c r="G36" s="771"/>
      <c r="H36" s="771"/>
      <c r="I36" s="772"/>
      <c r="J36" s="390">
        <v>0</v>
      </c>
      <c r="O36" s="453" t="s">
        <v>3313</v>
      </c>
    </row>
    <row r="37" spans="1:25" ht="14.65" customHeight="1">
      <c r="B37" s="770"/>
      <c r="C37" s="771"/>
      <c r="D37" s="771"/>
      <c r="E37" s="772"/>
      <c r="F37" s="770"/>
      <c r="G37" s="771"/>
      <c r="H37" s="771"/>
      <c r="I37" s="772"/>
      <c r="J37" s="390">
        <v>0</v>
      </c>
      <c r="O37" s="651">
        <f>SUM(J35:J42)</f>
        <v>0</v>
      </c>
    </row>
    <row r="38" spans="1:25" ht="14.65" customHeight="1">
      <c r="B38" s="770"/>
      <c r="C38" s="771"/>
      <c r="D38" s="771"/>
      <c r="E38" s="772"/>
      <c r="F38" s="770"/>
      <c r="G38" s="771"/>
      <c r="H38" s="771"/>
      <c r="I38" s="772"/>
      <c r="J38" s="390">
        <v>0</v>
      </c>
      <c r="O38" s="184"/>
    </row>
    <row r="39" spans="1:25" ht="14.65" customHeight="1">
      <c r="B39" s="770"/>
      <c r="C39" s="771"/>
      <c r="D39" s="771"/>
      <c r="E39" s="772"/>
      <c r="F39" s="770"/>
      <c r="G39" s="771"/>
      <c r="H39" s="771"/>
      <c r="I39" s="772"/>
      <c r="J39" s="390">
        <v>0</v>
      </c>
    </row>
    <row r="40" spans="1:25" ht="14.65" customHeight="1">
      <c r="B40" s="770"/>
      <c r="C40" s="771"/>
      <c r="D40" s="771"/>
      <c r="E40" s="772"/>
      <c r="F40" s="770"/>
      <c r="G40" s="771"/>
      <c r="H40" s="771"/>
      <c r="I40" s="772"/>
      <c r="J40" s="390">
        <v>0</v>
      </c>
    </row>
    <row r="41" spans="1:25" ht="14.65" customHeight="1">
      <c r="B41" s="770"/>
      <c r="C41" s="771"/>
      <c r="D41" s="771"/>
      <c r="E41" s="772"/>
      <c r="F41" s="770"/>
      <c r="G41" s="771"/>
      <c r="H41" s="771"/>
      <c r="I41" s="772"/>
      <c r="J41" s="390">
        <v>0</v>
      </c>
    </row>
    <row r="42" spans="1:25" ht="14.65" customHeight="1">
      <c r="B42" s="770"/>
      <c r="C42" s="771"/>
      <c r="D42" s="771"/>
      <c r="E42" s="772"/>
      <c r="F42" s="770"/>
      <c r="G42" s="771"/>
      <c r="H42" s="771"/>
      <c r="I42" s="772"/>
      <c r="J42" s="390">
        <v>0</v>
      </c>
    </row>
    <row r="43" spans="1:25" ht="11.45" customHeight="1">
      <c r="B43" s="189"/>
      <c r="C43" s="189"/>
      <c r="D43" s="189"/>
      <c r="E43" s="189"/>
      <c r="F43" s="189"/>
      <c r="G43" s="189"/>
      <c r="H43" s="189"/>
      <c r="I43" s="189"/>
      <c r="J43" s="670" t="str">
        <f>IF(O37&gt;1,"Warning: Higher than 100%","")</f>
        <v/>
      </c>
    </row>
    <row r="44" spans="1:25" ht="14.65" customHeight="1">
      <c r="B44" s="671" t="s">
        <v>3319</v>
      </c>
      <c r="C44" s="672"/>
      <c r="D44" s="673"/>
      <c r="E44" s="673"/>
      <c r="F44" s="673"/>
      <c r="G44" s="673"/>
      <c r="H44" s="673"/>
      <c r="I44" s="673"/>
      <c r="J44" s="673"/>
      <c r="K44" s="243"/>
      <c r="L44" s="72"/>
      <c r="T44" s="243"/>
      <c r="U44" s="243"/>
      <c r="V44" s="243"/>
      <c r="W44" s="243"/>
      <c r="X44" s="243"/>
      <c r="Y44" s="243"/>
    </row>
    <row r="45" spans="1:25" ht="14.65" customHeight="1">
      <c r="B45" s="673"/>
      <c r="C45" s="672" t="s">
        <v>809</v>
      </c>
      <c r="D45" s="673"/>
      <c r="E45" s="673"/>
      <c r="F45" s="673"/>
      <c r="G45" s="673"/>
      <c r="H45" s="673"/>
      <c r="I45" s="673"/>
      <c r="J45" s="673"/>
      <c r="K45" s="243"/>
      <c r="L45" s="72"/>
      <c r="T45" s="243"/>
      <c r="U45" s="243"/>
      <c r="V45" s="243"/>
      <c r="W45" s="243"/>
      <c r="X45" s="243"/>
      <c r="Y45" s="243"/>
    </row>
    <row r="46" spans="1:25" ht="10.5" customHeight="1">
      <c r="B46" s="72"/>
      <c r="C46" s="72"/>
      <c r="D46" s="72"/>
      <c r="E46" s="72"/>
      <c r="F46" s="72"/>
      <c r="G46" s="72"/>
      <c r="H46" s="72"/>
      <c r="I46" s="72"/>
      <c r="J46" s="72"/>
      <c r="K46" s="72"/>
      <c r="L46" s="72"/>
      <c r="T46" s="243"/>
      <c r="U46" s="243"/>
      <c r="V46" s="243"/>
      <c r="W46" s="243"/>
      <c r="X46" s="243"/>
      <c r="Y46" s="243"/>
    </row>
    <row r="47" spans="1:25" ht="14.65" customHeight="1">
      <c r="A47" s="659">
        <v>7</v>
      </c>
      <c r="B47" s="72" t="s">
        <v>1291</v>
      </c>
      <c r="C47" s="72"/>
      <c r="D47" s="72"/>
      <c r="E47" s="72"/>
      <c r="F47" s="72"/>
      <c r="G47" s="72"/>
      <c r="H47" s="72"/>
      <c r="I47" s="72"/>
      <c r="J47" s="72"/>
      <c r="K47" s="72"/>
      <c r="L47" s="72"/>
      <c r="T47" s="243"/>
      <c r="U47" s="243"/>
      <c r="V47" s="243"/>
      <c r="W47" s="243"/>
      <c r="X47" s="243"/>
      <c r="Y47" s="243"/>
    </row>
    <row r="48" spans="1:25" ht="14.65" customHeight="1">
      <c r="B48" s="667" t="s">
        <v>69</v>
      </c>
      <c r="C48" s="668"/>
      <c r="D48" s="668"/>
      <c r="E48" s="668"/>
      <c r="F48" s="667" t="s">
        <v>1292</v>
      </c>
      <c r="G48" s="668"/>
      <c r="H48" s="668"/>
      <c r="I48" s="669"/>
      <c r="J48" s="72"/>
      <c r="K48" s="72"/>
      <c r="L48" s="72"/>
      <c r="T48" s="243"/>
      <c r="U48" s="243"/>
      <c r="V48" s="243"/>
      <c r="W48" s="243"/>
      <c r="X48" s="243"/>
      <c r="Y48" s="243"/>
    </row>
    <row r="49" spans="1:25" ht="14.65" customHeight="1">
      <c r="B49" s="770"/>
      <c r="C49" s="771"/>
      <c r="D49" s="771"/>
      <c r="E49" s="772"/>
      <c r="F49" s="770"/>
      <c r="G49" s="771"/>
      <c r="H49" s="771"/>
      <c r="I49" s="772"/>
      <c r="J49" s="72"/>
      <c r="K49" s="72"/>
      <c r="L49" s="72"/>
      <c r="T49" s="243"/>
      <c r="U49" s="243"/>
      <c r="V49" s="243"/>
      <c r="W49" s="243"/>
      <c r="X49" s="243"/>
      <c r="Y49" s="243"/>
    </row>
    <row r="50" spans="1:25" ht="14.65" customHeight="1">
      <c r="B50" s="770"/>
      <c r="C50" s="771"/>
      <c r="D50" s="771"/>
      <c r="E50" s="772"/>
      <c r="F50" s="770"/>
      <c r="G50" s="771"/>
      <c r="H50" s="771"/>
      <c r="I50" s="772"/>
      <c r="J50" s="72"/>
      <c r="K50" s="72"/>
      <c r="L50" s="72"/>
      <c r="T50" s="243"/>
      <c r="U50" s="243"/>
      <c r="V50" s="243"/>
      <c r="W50" s="243"/>
      <c r="X50" s="243"/>
      <c r="Y50" s="243"/>
    </row>
    <row r="51" spans="1:25" ht="14.65" customHeight="1">
      <c r="B51" s="770"/>
      <c r="C51" s="771"/>
      <c r="D51" s="771"/>
      <c r="E51" s="772"/>
      <c r="F51" s="770"/>
      <c r="G51" s="771"/>
      <c r="H51" s="771"/>
      <c r="I51" s="772"/>
      <c r="J51" s="72"/>
      <c r="K51" s="72"/>
      <c r="L51" s="72"/>
      <c r="T51" s="243"/>
      <c r="U51" s="243"/>
      <c r="V51" s="243"/>
      <c r="W51" s="243"/>
      <c r="X51" s="243"/>
      <c r="Y51" s="243"/>
    </row>
    <row r="52" spans="1:25" ht="14.65" customHeight="1">
      <c r="B52" s="770"/>
      <c r="C52" s="771"/>
      <c r="D52" s="771"/>
      <c r="E52" s="772"/>
      <c r="F52" s="770"/>
      <c r="G52" s="771"/>
      <c r="H52" s="771"/>
      <c r="I52" s="772"/>
      <c r="J52" s="72"/>
      <c r="K52" s="72"/>
      <c r="L52" s="72"/>
      <c r="T52" s="243"/>
      <c r="U52" s="243"/>
      <c r="V52" s="243"/>
      <c r="W52" s="243"/>
      <c r="X52" s="243"/>
      <c r="Y52" s="243"/>
    </row>
    <row r="53" spans="1:25" ht="7.9" customHeight="1">
      <c r="T53" s="243"/>
      <c r="U53" s="243"/>
      <c r="V53" s="243"/>
      <c r="W53" s="243"/>
      <c r="X53" s="243"/>
      <c r="Y53" s="243"/>
    </row>
    <row r="54" spans="1:25" ht="14.65" customHeight="1">
      <c r="A54" s="659">
        <v>8</v>
      </c>
      <c r="B54" t="s">
        <v>99</v>
      </c>
      <c r="H54" s="385" t="b">
        <v>0</v>
      </c>
    </row>
    <row r="55" spans="1:25" ht="14.65" customHeight="1">
      <c r="B55" t="s">
        <v>829</v>
      </c>
    </row>
    <row r="56" spans="1:25" ht="14.65" customHeight="1">
      <c r="B56" s="777"/>
      <c r="C56" s="720"/>
      <c r="D56" s="720"/>
      <c r="E56" s="720"/>
      <c r="F56" s="720"/>
      <c r="G56" s="720"/>
      <c r="H56" s="720"/>
      <c r="I56" s="720"/>
      <c r="J56" s="778"/>
    </row>
    <row r="57" spans="1:25" ht="14.65" customHeight="1">
      <c r="B57" s="779"/>
      <c r="C57" s="717"/>
      <c r="D57" s="717"/>
      <c r="E57" s="717"/>
      <c r="F57" s="717"/>
      <c r="G57" s="717"/>
      <c r="H57" s="717"/>
      <c r="I57" s="717"/>
      <c r="J57" s="780"/>
    </row>
    <row r="58" spans="1:25" ht="14.65" customHeight="1">
      <c r="B58" s="781"/>
      <c r="C58" s="718"/>
      <c r="D58" s="718"/>
      <c r="E58" s="718"/>
      <c r="F58" s="718"/>
      <c r="G58" s="718"/>
      <c r="H58" s="718"/>
      <c r="I58" s="718"/>
      <c r="J58" s="782"/>
    </row>
    <row r="59" spans="1:25" ht="15" customHeight="1">
      <c r="A59" s="40"/>
    </row>
    <row r="60" spans="1:25" ht="15" customHeight="1"/>
    <row r="62" spans="1:25" ht="28.5" customHeight="1"/>
    <row r="67" ht="9" customHeight="1"/>
    <row r="68" ht="15" customHeight="1"/>
    <row r="69" ht="15" customHeight="1"/>
    <row r="70" ht="12" customHeight="1"/>
  </sheetData>
  <sheetProtection algorithmName="SHA-512" hashValue="sof9Y/W0gGU4OW+HrbSHwnBzao1wVv7Dk/G3QI+yKBrcul7KFUo9UsBfpWcTxxxgefQpOfcJyCNc/Lqi8CIYLA==" saltValue="U6XyDqUwn1JVsVXio5smyg==" spinCount="100000" sheet="1" objects="1" scenarios="1" autoFilter="0"/>
  <mergeCells count="34">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 ref="F6:J6"/>
    <mergeCell ref="D8:F8"/>
    <mergeCell ref="H10:J11"/>
    <mergeCell ref="F41:I41"/>
    <mergeCell ref="F42:I42"/>
    <mergeCell ref="F36:I36"/>
    <mergeCell ref="F37:I37"/>
    <mergeCell ref="F38:I38"/>
    <mergeCell ref="F39:I39"/>
    <mergeCell ref="F40:I40"/>
    <mergeCell ref="H14:J14"/>
    <mergeCell ref="C25:J26"/>
    <mergeCell ref="C20:E20"/>
    <mergeCell ref="F49:I49"/>
    <mergeCell ref="B50:E50"/>
    <mergeCell ref="F50:I50"/>
    <mergeCell ref="B51:E51"/>
    <mergeCell ref="F51:I51"/>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900-000005000000}">
          <x14:formula1>
            <xm:f>Dropdowns!$A$71:$A$121</xm:f>
          </x14:formula1>
          <xm:sqref>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E7" sqref="E7"/>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8" customWidth="1"/>
    <col min="15" max="15" width="9.5703125" hidden="1" customWidth="1"/>
    <col min="16" max="16" width="8.85546875" hidden="1" customWidth="1"/>
    <col min="17" max="17" width="2" style="48" customWidth="1"/>
  </cols>
  <sheetData>
    <row r="1" spans="1:15">
      <c r="A1" s="9" t="str">
        <f>'DEV Info'!A1</f>
        <v xml:space="preserve">Virginia Housing Rental Housing Loan Application </v>
      </c>
      <c r="O1" t="s">
        <v>249</v>
      </c>
    </row>
    <row r="2" spans="1:15" ht="3.6" customHeight="1" thickBot="1">
      <c r="A2" s="1"/>
      <c r="B2" s="1"/>
      <c r="C2" s="1"/>
      <c r="D2" s="1"/>
      <c r="E2" s="1"/>
      <c r="F2" s="1"/>
      <c r="G2" s="1"/>
      <c r="H2" s="1"/>
      <c r="I2" s="1"/>
      <c r="J2" s="1"/>
      <c r="K2" s="1"/>
    </row>
    <row r="4" spans="1:15" ht="18.75">
      <c r="A4" s="27" t="s">
        <v>87</v>
      </c>
      <c r="O4" s="52" t="s">
        <v>64</v>
      </c>
    </row>
    <row r="5" spans="1:15">
      <c r="B5" t="s">
        <v>3333</v>
      </c>
      <c r="O5" t="b">
        <v>1</v>
      </c>
    </row>
    <row r="6" spans="1:15" ht="10.15" customHeight="1">
      <c r="O6" t="b">
        <v>0</v>
      </c>
    </row>
    <row r="7" spans="1:15">
      <c r="A7" s="34">
        <v>1</v>
      </c>
      <c r="B7" s="73" t="s">
        <v>3334</v>
      </c>
      <c r="C7" s="40"/>
      <c r="D7" s="40"/>
      <c r="E7" s="41"/>
      <c r="F7" s="36"/>
      <c r="G7" s="36"/>
      <c r="H7" s="36"/>
      <c r="I7" s="40" t="s">
        <v>65</v>
      </c>
      <c r="J7" s="25"/>
      <c r="K7" s="47" t="b">
        <v>0</v>
      </c>
      <c r="L7" s="427"/>
      <c r="M7" s="35"/>
      <c r="N7" s="49"/>
    </row>
    <row r="8" spans="1:15">
      <c r="A8" s="40"/>
      <c r="B8" s="40" t="s">
        <v>1464</v>
      </c>
      <c r="C8" s="40"/>
      <c r="D8" s="40"/>
      <c r="E8" s="42"/>
      <c r="F8" s="36"/>
      <c r="G8" s="36"/>
      <c r="H8" s="36"/>
      <c r="I8" s="36"/>
      <c r="J8" s="25"/>
      <c r="K8" s="44"/>
      <c r="L8" s="428"/>
      <c r="M8" s="37"/>
      <c r="N8" s="50"/>
      <c r="O8" s="37"/>
    </row>
    <row r="9" spans="1:15">
      <c r="A9" s="40"/>
      <c r="B9" s="40" t="s">
        <v>60</v>
      </c>
      <c r="C9" s="40"/>
      <c r="D9" s="40"/>
      <c r="E9" s="42"/>
      <c r="F9" s="38"/>
      <c r="G9" s="38"/>
      <c r="H9" s="38"/>
      <c r="I9" s="39"/>
      <c r="J9" s="25"/>
      <c r="K9" s="44"/>
      <c r="L9" s="37"/>
      <c r="M9" s="37"/>
      <c r="N9" s="50"/>
      <c r="O9" s="37"/>
    </row>
    <row r="10" spans="1:15">
      <c r="A10" s="40"/>
      <c r="B10" s="40" t="s">
        <v>63</v>
      </c>
      <c r="C10" s="40"/>
      <c r="D10" s="40"/>
      <c r="E10" s="42"/>
      <c r="F10" s="25"/>
      <c r="G10" s="25" t="s">
        <v>34</v>
      </c>
      <c r="H10" s="42"/>
      <c r="I10" s="25" t="s">
        <v>35</v>
      </c>
      <c r="J10" s="47"/>
      <c r="K10" s="44"/>
      <c r="L10" s="37"/>
      <c r="M10" s="37"/>
      <c r="N10" s="50"/>
      <c r="O10" s="37"/>
    </row>
    <row r="11" spans="1:15">
      <c r="A11" s="40"/>
      <c r="B11" s="40" t="s">
        <v>61</v>
      </c>
      <c r="C11" s="40"/>
      <c r="D11" s="45"/>
      <c r="E11" s="46"/>
      <c r="F11" s="25"/>
      <c r="G11" s="40" t="s">
        <v>62</v>
      </c>
      <c r="H11" s="40"/>
      <c r="I11" s="785"/>
      <c r="J11" s="785"/>
      <c r="K11" s="785"/>
      <c r="L11" s="25"/>
      <c r="M11" s="25"/>
      <c r="N11" s="51"/>
      <c r="O11" s="25"/>
    </row>
    <row r="12" spans="1:15" ht="10.15" customHeight="1"/>
    <row r="13" spans="1:15">
      <c r="A13" s="34">
        <v>2</v>
      </c>
      <c r="B13" s="73" t="s">
        <v>3335</v>
      </c>
      <c r="C13" s="40"/>
      <c r="D13" s="40"/>
      <c r="E13" s="47"/>
      <c r="F13" s="36"/>
      <c r="G13" s="36"/>
      <c r="H13" s="36"/>
      <c r="I13" s="40" t="s">
        <v>65</v>
      </c>
      <c r="J13" s="25"/>
      <c r="K13" s="47" t="b">
        <v>0</v>
      </c>
    </row>
    <row r="14" spans="1:15">
      <c r="A14" s="40"/>
      <c r="B14" s="40" t="s">
        <v>1466</v>
      </c>
      <c r="C14" s="40"/>
      <c r="D14" s="40"/>
      <c r="E14" s="42"/>
      <c r="F14" s="36"/>
      <c r="G14" s="36"/>
      <c r="H14" s="36"/>
      <c r="I14" s="36"/>
      <c r="J14" s="25"/>
      <c r="K14" s="44"/>
    </row>
    <row r="15" spans="1:15">
      <c r="A15" s="40"/>
      <c r="B15" s="40" t="s">
        <v>60</v>
      </c>
      <c r="C15" s="40"/>
      <c r="D15" s="40"/>
      <c r="E15" s="42"/>
      <c r="F15" s="38"/>
      <c r="G15" s="38"/>
      <c r="H15" s="38"/>
      <c r="I15" s="39"/>
      <c r="J15" s="25"/>
      <c r="K15" s="44"/>
    </row>
    <row r="16" spans="1:15">
      <c r="A16" s="40"/>
      <c r="B16" s="40" t="s">
        <v>63</v>
      </c>
      <c r="C16" s="40"/>
      <c r="D16" s="40"/>
      <c r="E16" s="42"/>
      <c r="F16" s="25"/>
      <c r="G16" s="25" t="s">
        <v>34</v>
      </c>
      <c r="H16" s="42"/>
      <c r="I16" s="25" t="s">
        <v>35</v>
      </c>
      <c r="J16" s="47"/>
      <c r="K16" s="44"/>
    </row>
    <row r="17" spans="1:11">
      <c r="A17" s="40"/>
      <c r="B17" s="40" t="s">
        <v>61</v>
      </c>
      <c r="C17" s="40"/>
      <c r="D17" s="45"/>
      <c r="E17" s="46"/>
      <c r="F17" s="25"/>
      <c r="G17" s="40" t="s">
        <v>62</v>
      </c>
      <c r="H17" s="40"/>
      <c r="I17" s="785"/>
      <c r="J17" s="785"/>
      <c r="K17" s="785"/>
    </row>
    <row r="18" spans="1:11" ht="10.15" customHeight="1"/>
    <row r="19" spans="1:11">
      <c r="A19" s="34">
        <v>3</v>
      </c>
      <c r="B19" s="73" t="s">
        <v>3336</v>
      </c>
      <c r="C19" s="40"/>
      <c r="D19" s="40"/>
      <c r="E19" s="41"/>
      <c r="F19" s="36"/>
      <c r="G19" s="36"/>
      <c r="H19" s="36"/>
      <c r="I19" s="40" t="s">
        <v>65</v>
      </c>
      <c r="J19" s="25"/>
      <c r="K19" s="47" t="b">
        <v>0</v>
      </c>
    </row>
    <row r="20" spans="1:11">
      <c r="A20" s="40"/>
      <c r="B20" s="40" t="s">
        <v>1465</v>
      </c>
      <c r="C20" s="40"/>
      <c r="D20" s="40"/>
      <c r="E20" s="43"/>
      <c r="F20" s="36"/>
      <c r="G20" s="36"/>
      <c r="H20" s="36"/>
      <c r="I20" s="36"/>
      <c r="J20" s="25"/>
      <c r="K20" s="44"/>
    </row>
    <row r="21" spans="1:11">
      <c r="A21" s="40"/>
      <c r="B21" s="40" t="s">
        <v>60</v>
      </c>
      <c r="C21" s="40"/>
      <c r="D21" s="40"/>
      <c r="E21" s="42"/>
      <c r="F21" s="38"/>
      <c r="G21" s="38"/>
      <c r="H21" s="38"/>
      <c r="I21" s="39"/>
      <c r="J21" s="44"/>
      <c r="K21" s="44"/>
    </row>
    <row r="22" spans="1:11">
      <c r="A22" s="40"/>
      <c r="B22" s="40" t="s">
        <v>63</v>
      </c>
      <c r="C22" s="40"/>
      <c r="D22" s="40"/>
      <c r="E22" s="42"/>
      <c r="F22" s="25"/>
      <c r="G22" s="25" t="s">
        <v>34</v>
      </c>
      <c r="H22" s="42"/>
      <c r="I22" s="25" t="s">
        <v>35</v>
      </c>
      <c r="J22" s="47"/>
      <c r="K22" s="44"/>
    </row>
    <row r="23" spans="1:11">
      <c r="A23" s="40"/>
      <c r="B23" s="40" t="s">
        <v>61</v>
      </c>
      <c r="C23" s="40"/>
      <c r="D23" s="45"/>
      <c r="E23" s="46"/>
      <c r="F23" s="25"/>
      <c r="G23" s="40" t="s">
        <v>62</v>
      </c>
      <c r="H23" s="40"/>
      <c r="I23" s="785"/>
      <c r="J23" s="785"/>
      <c r="K23" s="785"/>
    </row>
    <row r="24" spans="1:11" ht="10.15" customHeight="1">
      <c r="E24" s="174"/>
    </row>
    <row r="25" spans="1:11">
      <c r="A25" s="34">
        <v>4</v>
      </c>
      <c r="B25" s="73" t="s">
        <v>3337</v>
      </c>
      <c r="C25" s="40"/>
      <c r="D25" s="40"/>
      <c r="E25" s="47"/>
      <c r="F25" s="36"/>
      <c r="G25" s="36"/>
      <c r="H25" s="36"/>
      <c r="I25" s="40" t="s">
        <v>65</v>
      </c>
      <c r="J25" s="25"/>
      <c r="K25" s="47" t="b">
        <v>0</v>
      </c>
    </row>
    <row r="26" spans="1:11">
      <c r="A26" s="40"/>
      <c r="B26" s="40" t="s">
        <v>1465</v>
      </c>
      <c r="C26" s="40"/>
      <c r="D26" s="40"/>
      <c r="E26" s="42"/>
      <c r="F26" s="36"/>
      <c r="G26" s="36"/>
      <c r="H26" s="36"/>
      <c r="I26" s="36"/>
      <c r="J26" s="25"/>
      <c r="K26" s="44"/>
    </row>
    <row r="27" spans="1:11">
      <c r="A27" s="40"/>
      <c r="B27" s="40" t="s">
        <v>60</v>
      </c>
      <c r="C27" s="40"/>
      <c r="D27" s="40"/>
      <c r="E27" s="42"/>
      <c r="F27" s="38"/>
      <c r="G27" s="38"/>
      <c r="H27" s="38"/>
      <c r="I27" s="39"/>
      <c r="J27" s="25"/>
      <c r="K27" s="44"/>
    </row>
    <row r="28" spans="1:11">
      <c r="A28" s="40"/>
      <c r="B28" s="40" t="s">
        <v>63</v>
      </c>
      <c r="C28" s="40"/>
      <c r="D28" s="40"/>
      <c r="E28" s="42"/>
      <c r="F28" s="25"/>
      <c r="G28" s="25" t="s">
        <v>34</v>
      </c>
      <c r="H28" s="42"/>
      <c r="I28" s="25" t="s">
        <v>35</v>
      </c>
      <c r="J28" s="47"/>
      <c r="K28" s="44"/>
    </row>
    <row r="29" spans="1:11">
      <c r="A29" s="40"/>
      <c r="B29" s="40" t="s">
        <v>61</v>
      </c>
      <c r="C29" s="40"/>
      <c r="D29" s="45"/>
      <c r="E29" s="46"/>
      <c r="F29" s="25"/>
      <c r="G29" s="40" t="s">
        <v>62</v>
      </c>
      <c r="H29" s="40"/>
      <c r="I29" s="785"/>
      <c r="J29" s="785"/>
      <c r="K29" s="785"/>
    </row>
    <row r="30" spans="1:11" ht="10.15" customHeight="1"/>
    <row r="31" spans="1:11" ht="14.65" customHeight="1">
      <c r="A31" s="34">
        <v>5</v>
      </c>
      <c r="B31" s="73" t="s">
        <v>3338</v>
      </c>
      <c r="C31" s="40"/>
      <c r="D31" s="40"/>
      <c r="E31" s="41"/>
      <c r="F31" s="36"/>
      <c r="G31" s="36"/>
      <c r="H31" s="36"/>
      <c r="I31" s="40" t="s">
        <v>65</v>
      </c>
      <c r="J31" s="25"/>
      <c r="K31" s="47" t="b">
        <v>0</v>
      </c>
    </row>
    <row r="32" spans="1:11" ht="14.65" customHeight="1">
      <c r="B32" s="40" t="s">
        <v>1466</v>
      </c>
      <c r="C32" s="40"/>
      <c r="D32" s="40"/>
      <c r="E32" s="43"/>
      <c r="F32" s="36"/>
      <c r="G32" s="36"/>
      <c r="H32" s="36"/>
      <c r="I32" s="36"/>
      <c r="J32" s="25"/>
      <c r="K32" s="44"/>
    </row>
    <row r="33" spans="1:11" ht="14.65" customHeight="1">
      <c r="B33" s="40" t="s">
        <v>60</v>
      </c>
      <c r="C33" s="40"/>
      <c r="D33" s="40"/>
      <c r="E33" s="42"/>
      <c r="F33" s="38"/>
      <c r="G33" s="38"/>
      <c r="H33" s="38"/>
      <c r="I33" s="39"/>
      <c r="J33" s="25"/>
      <c r="K33" s="44"/>
    </row>
    <row r="34" spans="1:11" ht="14.65" customHeight="1">
      <c r="B34" s="40" t="s">
        <v>63</v>
      </c>
      <c r="C34" s="40"/>
      <c r="D34" s="40"/>
      <c r="E34" s="42"/>
      <c r="F34" s="25"/>
      <c r="G34" s="25" t="s">
        <v>34</v>
      </c>
      <c r="H34" s="42"/>
      <c r="I34" s="25" t="s">
        <v>35</v>
      </c>
      <c r="J34" s="47"/>
      <c r="K34" s="44"/>
    </row>
    <row r="35" spans="1:11" ht="14.65" customHeight="1">
      <c r="B35" s="40" t="s">
        <v>61</v>
      </c>
      <c r="C35" s="40"/>
      <c r="D35" s="45"/>
      <c r="E35" s="46"/>
      <c r="F35" s="25"/>
      <c r="G35" s="40" t="s">
        <v>62</v>
      </c>
      <c r="H35" s="40"/>
      <c r="I35" s="785"/>
      <c r="J35" s="785"/>
      <c r="K35" s="785"/>
    </row>
    <row r="36" spans="1:11" ht="10.15" customHeight="1"/>
    <row r="37" spans="1:11">
      <c r="A37" s="34">
        <v>6</v>
      </c>
      <c r="B37" s="73" t="s">
        <v>1467</v>
      </c>
      <c r="C37" s="40"/>
      <c r="D37" s="40"/>
      <c r="E37" s="41"/>
      <c r="F37" s="36"/>
      <c r="G37" s="36"/>
      <c r="H37" s="36"/>
      <c r="I37" s="40" t="s">
        <v>65</v>
      </c>
      <c r="J37" s="25"/>
      <c r="K37" s="47" t="b">
        <v>0</v>
      </c>
    </row>
    <row r="38" spans="1:11">
      <c r="A38" s="40"/>
      <c r="B38" s="40" t="s">
        <v>1465</v>
      </c>
      <c r="C38" s="40"/>
      <c r="D38" s="40"/>
      <c r="E38" s="43"/>
      <c r="F38" s="36"/>
      <c r="G38" s="36"/>
      <c r="H38" s="36"/>
      <c r="I38" s="36"/>
      <c r="J38" s="25"/>
      <c r="K38" s="44"/>
    </row>
    <row r="39" spans="1:11">
      <c r="A39" s="40"/>
      <c r="B39" s="40" t="s">
        <v>60</v>
      </c>
      <c r="C39" s="40"/>
      <c r="D39" s="40"/>
      <c r="E39" s="42"/>
      <c r="F39" s="38"/>
      <c r="G39" s="38"/>
      <c r="H39" s="38"/>
      <c r="I39" s="39"/>
      <c r="J39" s="25"/>
      <c r="K39" s="44"/>
    </row>
    <row r="40" spans="1:11">
      <c r="A40" s="40"/>
      <c r="B40" s="40" t="s">
        <v>63</v>
      </c>
      <c r="C40" s="40"/>
      <c r="D40" s="40"/>
      <c r="E40" s="42"/>
      <c r="F40" s="25"/>
      <c r="G40" s="25" t="s">
        <v>34</v>
      </c>
      <c r="H40" s="42"/>
      <c r="I40" s="25" t="s">
        <v>35</v>
      </c>
      <c r="J40" s="47"/>
      <c r="K40" s="44"/>
    </row>
    <row r="41" spans="1:11">
      <c r="A41" s="40"/>
      <c r="B41" s="40" t="s">
        <v>61</v>
      </c>
      <c r="C41" s="40"/>
      <c r="D41" s="45"/>
      <c r="E41" s="46"/>
      <c r="F41" s="25"/>
      <c r="G41" s="40" t="s">
        <v>62</v>
      </c>
      <c r="H41" s="40"/>
      <c r="I41" s="785"/>
      <c r="J41" s="785"/>
      <c r="K41" s="785"/>
    </row>
    <row r="42" spans="1:11" ht="10.15" customHeight="1"/>
    <row r="43" spans="1:11">
      <c r="A43" s="34">
        <v>7</v>
      </c>
      <c r="B43" s="73" t="s">
        <v>67</v>
      </c>
      <c r="C43" s="40"/>
      <c r="D43" s="40"/>
      <c r="E43" s="786"/>
      <c r="F43" s="786"/>
      <c r="G43" s="786"/>
      <c r="H43" s="786"/>
      <c r="I43" s="40" t="s">
        <v>65</v>
      </c>
      <c r="J43" s="25"/>
      <c r="K43" s="47" t="b">
        <v>0</v>
      </c>
    </row>
    <row r="44" spans="1:11">
      <c r="A44" s="40"/>
      <c r="B44" s="40" t="s">
        <v>867</v>
      </c>
      <c r="C44" s="40"/>
      <c r="D44" s="40"/>
      <c r="E44" s="42"/>
      <c r="F44" s="36"/>
      <c r="G44" s="36"/>
      <c r="H44" s="36"/>
      <c r="I44" s="36"/>
      <c r="J44" s="25"/>
      <c r="K44" s="44"/>
    </row>
    <row r="45" spans="1:11">
      <c r="A45" s="40"/>
      <c r="B45" s="40" t="s">
        <v>60</v>
      </c>
      <c r="C45" s="40"/>
      <c r="D45" s="40"/>
      <c r="E45" s="42"/>
      <c r="F45" s="38"/>
      <c r="G45" s="38"/>
      <c r="H45" s="38"/>
      <c r="I45" s="39"/>
      <c r="J45" s="25"/>
      <c r="K45" s="44"/>
    </row>
    <row r="46" spans="1:11">
      <c r="A46" s="40"/>
      <c r="B46" s="40" t="s">
        <v>63</v>
      </c>
      <c r="C46" s="40"/>
      <c r="D46" s="40"/>
      <c r="E46" s="42"/>
      <c r="F46" s="25"/>
      <c r="G46" s="25" t="s">
        <v>34</v>
      </c>
      <c r="H46" s="42"/>
      <c r="I46" s="25" t="s">
        <v>35</v>
      </c>
      <c r="J46" s="47"/>
      <c r="K46" s="44"/>
    </row>
    <row r="47" spans="1:11">
      <c r="A47" s="40"/>
      <c r="B47" s="40" t="s">
        <v>61</v>
      </c>
      <c r="C47" s="40"/>
      <c r="D47" s="45"/>
      <c r="E47" s="46"/>
      <c r="F47" s="25"/>
      <c r="G47" s="40" t="s">
        <v>62</v>
      </c>
      <c r="H47" s="40"/>
      <c r="I47" s="785"/>
      <c r="J47" s="785"/>
      <c r="K47" s="785"/>
    </row>
    <row r="48" spans="1:11" ht="10.15" customHeight="1"/>
    <row r="49" spans="1:11">
      <c r="A49" s="34">
        <v>8</v>
      </c>
      <c r="B49" s="73" t="s">
        <v>68</v>
      </c>
      <c r="C49" s="40"/>
      <c r="D49" s="40"/>
      <c r="E49" s="41"/>
      <c r="F49" s="36"/>
      <c r="G49" s="36"/>
      <c r="H49" s="36"/>
      <c r="I49" s="40" t="s">
        <v>65</v>
      </c>
      <c r="J49" s="25"/>
      <c r="K49" s="47" t="b">
        <v>0</v>
      </c>
    </row>
    <row r="50" spans="1:11">
      <c r="A50" s="40"/>
      <c r="B50" s="40" t="s">
        <v>1466</v>
      </c>
      <c r="C50" s="40"/>
      <c r="D50" s="40"/>
      <c r="E50" s="43"/>
      <c r="F50" s="36"/>
      <c r="G50" s="36"/>
      <c r="H50" s="36"/>
      <c r="I50" s="36"/>
      <c r="J50" s="25"/>
      <c r="K50" s="44"/>
    </row>
    <row r="51" spans="1:11">
      <c r="A51" s="40"/>
      <c r="B51" s="40" t="s">
        <v>60</v>
      </c>
      <c r="C51" s="40"/>
      <c r="D51" s="40"/>
      <c r="E51" s="42"/>
      <c r="F51" s="38"/>
      <c r="G51" s="38"/>
      <c r="H51" s="38"/>
      <c r="I51" s="39"/>
      <c r="J51" s="25"/>
      <c r="K51" s="44"/>
    </row>
    <row r="52" spans="1:11">
      <c r="A52" s="40"/>
      <c r="B52" s="40" t="s">
        <v>63</v>
      </c>
      <c r="C52" s="40"/>
      <c r="D52" s="40"/>
      <c r="E52" s="42"/>
      <c r="F52" s="25"/>
      <c r="G52" s="25" t="s">
        <v>34</v>
      </c>
      <c r="H52" s="42"/>
      <c r="I52" s="25" t="s">
        <v>35</v>
      </c>
      <c r="J52" s="47"/>
      <c r="K52" s="44"/>
    </row>
    <row r="53" spans="1:11">
      <c r="A53" s="40"/>
      <c r="B53" s="40" t="s">
        <v>61</v>
      </c>
      <c r="C53" s="40"/>
      <c r="D53" s="45"/>
      <c r="E53" s="46"/>
      <c r="F53" s="25"/>
      <c r="G53" s="40" t="s">
        <v>62</v>
      </c>
      <c r="H53" s="40"/>
      <c r="I53" s="785"/>
      <c r="J53" s="785"/>
      <c r="K53" s="785"/>
    </row>
  </sheetData>
  <sheetProtection algorithmName="SHA-512" hashValue="6OZeneV8kISZR9SCZehqUwA7WndShQANIG6sYxznhKTmdUtBalk8aKOjjcS6NIPaGdD64myRY9RKZ+ORaJi63w==" saltValue="rzUD8Yy4BkiEduwiH3rkuw=="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E27" sqref="E27"/>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8" customWidth="1"/>
    <col min="13" max="13" width="9.5703125" hidden="1" customWidth="1"/>
    <col min="14" max="16" width="9.140625" hidden="1" customWidth="1"/>
    <col min="17" max="17" width="17.85546875" hidden="1" customWidth="1"/>
    <col min="18" max="18" width="2" style="48" customWidth="1"/>
  </cols>
  <sheetData>
    <row r="1" spans="1:13">
      <c r="A1" s="9" t="str">
        <f>'DEV Info'!A1</f>
        <v xml:space="preserve">Virginia Housing Rental Housing Loan Application </v>
      </c>
    </row>
    <row r="2" spans="1:13" ht="7.15" customHeight="1" thickBot="1">
      <c r="A2" s="1"/>
      <c r="B2" s="1"/>
      <c r="C2" s="1"/>
      <c r="D2" s="1"/>
      <c r="E2" s="1"/>
      <c r="F2" s="1"/>
      <c r="G2" s="1"/>
      <c r="H2" s="1"/>
      <c r="I2" s="1"/>
      <c r="J2" s="1"/>
    </row>
    <row r="4" spans="1:13" ht="18.75">
      <c r="A4" s="27" t="s">
        <v>92</v>
      </c>
      <c r="M4" s="52" t="s">
        <v>64</v>
      </c>
    </row>
    <row r="5" spans="1:13">
      <c r="B5" t="s">
        <v>1054</v>
      </c>
      <c r="M5" t="b">
        <v>1</v>
      </c>
    </row>
    <row r="6" spans="1:13">
      <c r="B6" t="s">
        <v>841</v>
      </c>
      <c r="L6" s="49"/>
      <c r="M6" t="b">
        <v>0</v>
      </c>
    </row>
    <row r="7" spans="1:13">
      <c r="B7" t="s">
        <v>93</v>
      </c>
      <c r="L7" s="50"/>
      <c r="M7" s="37"/>
    </row>
    <row r="8" spans="1:13">
      <c r="B8" t="s">
        <v>868</v>
      </c>
      <c r="L8" s="50"/>
      <c r="M8" s="37"/>
    </row>
    <row r="9" spans="1:13">
      <c r="B9" t="s">
        <v>869</v>
      </c>
      <c r="L9" s="50"/>
      <c r="M9" s="37"/>
    </row>
    <row r="10" spans="1:13">
      <c r="B10" t="s">
        <v>870</v>
      </c>
      <c r="L10" s="50"/>
      <c r="M10" s="37"/>
    </row>
    <row r="11" spans="1:13">
      <c r="B11" t="s">
        <v>871</v>
      </c>
      <c r="L11" s="50"/>
      <c r="M11" s="37"/>
    </row>
    <row r="12" spans="1:13">
      <c r="B12" t="s">
        <v>872</v>
      </c>
      <c r="L12" s="51"/>
      <c r="M12" s="25"/>
    </row>
    <row r="13" spans="1:13">
      <c r="B13" t="s">
        <v>873</v>
      </c>
    </row>
    <row r="15" spans="1:13" ht="18.75">
      <c r="A15" s="27" t="s">
        <v>94</v>
      </c>
    </row>
    <row r="16" spans="1:13">
      <c r="B16" t="s">
        <v>1055</v>
      </c>
    </row>
    <row r="17" spans="1:11">
      <c r="B17" t="s">
        <v>95</v>
      </c>
    </row>
    <row r="18" spans="1:11">
      <c r="B18" t="s">
        <v>98</v>
      </c>
    </row>
    <row r="19" spans="1:11">
      <c r="B19" t="s">
        <v>97</v>
      </c>
    </row>
    <row r="20" spans="1:11">
      <c r="B20" t="s">
        <v>1260</v>
      </c>
    </row>
    <row r="21" spans="1:11">
      <c r="B21" t="s">
        <v>845</v>
      </c>
    </row>
    <row r="22" spans="1:11">
      <c r="B22" t="s">
        <v>1036</v>
      </c>
    </row>
    <row r="23" spans="1:11">
      <c r="B23" t="s">
        <v>96</v>
      </c>
    </row>
    <row r="24" spans="1:11">
      <c r="B24" t="s">
        <v>1016</v>
      </c>
    </row>
    <row r="25" spans="1:11" ht="10.5" customHeight="1"/>
    <row r="26" spans="1:11" ht="18.75">
      <c r="A26" s="27" t="s">
        <v>120</v>
      </c>
      <c r="B26" s="26"/>
      <c r="K26" s="299"/>
    </row>
    <row r="27" spans="1:11">
      <c r="A27" s="446">
        <v>1</v>
      </c>
      <c r="B27" t="s">
        <v>1296</v>
      </c>
      <c r="E27" s="391"/>
    </row>
    <row r="28" spans="1:11" ht="14.45" customHeight="1">
      <c r="A28" s="32"/>
      <c r="B28" t="s">
        <v>1297</v>
      </c>
      <c r="H28" s="391"/>
    </row>
    <row r="29" spans="1:11" ht="9" customHeight="1">
      <c r="A29" s="32"/>
    </row>
    <row r="30" spans="1:11">
      <c r="A30" s="446">
        <v>2</v>
      </c>
      <c r="B30" t="s">
        <v>1429</v>
      </c>
      <c r="H30" s="384" t="b">
        <v>0</v>
      </c>
    </row>
    <row r="31" spans="1:11">
      <c r="A31" s="446">
        <v>3</v>
      </c>
      <c r="B31" t="s">
        <v>131</v>
      </c>
      <c r="H31" s="384" t="b">
        <v>0</v>
      </c>
    </row>
    <row r="32" spans="1:11" ht="9" customHeight="1">
      <c r="A32" s="446"/>
    </row>
    <row r="33" spans="1:17">
      <c r="A33" s="446">
        <v>4</v>
      </c>
      <c r="B33" t="s">
        <v>1228</v>
      </c>
      <c r="C33" s="385"/>
      <c r="F33" s="57" t="s">
        <v>1430</v>
      </c>
      <c r="H33" s="448"/>
      <c r="M33" s="26"/>
    </row>
    <row r="34" spans="1:17" ht="9" customHeight="1">
      <c r="A34" s="446"/>
      <c r="F34" s="57"/>
      <c r="H34" s="57"/>
      <c r="M34" s="26"/>
    </row>
    <row r="35" spans="1:17" ht="14.45" customHeight="1">
      <c r="A35" s="446">
        <v>5</v>
      </c>
      <c r="B35" t="s">
        <v>100</v>
      </c>
      <c r="C35" s="392">
        <v>0</v>
      </c>
    </row>
    <row r="36" spans="1:17" ht="9" customHeight="1">
      <c r="A36" s="446"/>
    </row>
    <row r="37" spans="1:17" ht="14.45" customHeight="1">
      <c r="A37" s="446">
        <v>6</v>
      </c>
      <c r="B37" s="443" t="s">
        <v>1432</v>
      </c>
      <c r="H37" s="383"/>
      <c r="M37" s="374" t="s">
        <v>1433</v>
      </c>
      <c r="N37" s="174"/>
      <c r="O37" s="174"/>
      <c r="P37" s="174"/>
      <c r="Q37" s="175"/>
    </row>
    <row r="38" spans="1:17">
      <c r="A38" s="446"/>
      <c r="B38" s="443" t="s">
        <v>1431</v>
      </c>
      <c r="H38" s="432" t="str">
        <f>M38</f>
        <v>Error: Please provide Ground Lease Type.</v>
      </c>
      <c r="M38" s="444" t="str">
        <f>IF(H37="select","Error: Please provide Ground Lease Type.",IF(H37="","Error: Please provide Ground Lease Type.",""))</f>
        <v>Error: Please provide Ground Lease Type.</v>
      </c>
      <c r="Q38" s="178"/>
    </row>
    <row r="39" spans="1:17" ht="9" customHeight="1">
      <c r="A39" s="446"/>
      <c r="B39" s="83"/>
      <c r="F39" s="83"/>
      <c r="G39" s="83"/>
      <c r="H39" s="83"/>
      <c r="I39" s="83"/>
      <c r="M39" s="181"/>
      <c r="N39" s="179"/>
      <c r="O39" s="179"/>
      <c r="P39" s="179"/>
      <c r="Q39" s="68"/>
    </row>
    <row r="40" spans="1:17">
      <c r="A40" s="446">
        <v>7</v>
      </c>
      <c r="B40" t="s">
        <v>1015</v>
      </c>
      <c r="F40" s="83"/>
      <c r="G40" s="83"/>
      <c r="H40" s="384" t="b">
        <v>0</v>
      </c>
      <c r="I40" s="299"/>
      <c r="M40" s="177"/>
    </row>
    <row r="41" spans="1:17">
      <c r="A41" s="446"/>
      <c r="B41" t="s">
        <v>1438</v>
      </c>
      <c r="F41" s="790"/>
      <c r="G41" s="790"/>
      <c r="H41" s="790"/>
      <c r="I41" s="790"/>
      <c r="J41" s="790"/>
      <c r="M41" s="177"/>
    </row>
    <row r="42" spans="1:17" ht="9" customHeight="1">
      <c r="A42" s="446"/>
      <c r="M42" s="177"/>
    </row>
    <row r="43" spans="1:17">
      <c r="A43" s="446">
        <v>8</v>
      </c>
      <c r="B43" t="s">
        <v>1435</v>
      </c>
      <c r="F43" s="83"/>
      <c r="G43" s="83"/>
      <c r="H43" s="384" t="b">
        <v>0</v>
      </c>
      <c r="I43" s="422"/>
      <c r="M43" s="177"/>
    </row>
    <row r="44" spans="1:17" ht="9" customHeight="1">
      <c r="A44" s="446"/>
      <c r="F44" s="83"/>
      <c r="G44" s="83"/>
      <c r="H44" s="422"/>
      <c r="I44" s="422"/>
      <c r="M44" s="177"/>
    </row>
    <row r="45" spans="1:17">
      <c r="A45" s="446">
        <v>9</v>
      </c>
      <c r="B45" t="s">
        <v>1437</v>
      </c>
      <c r="F45" s="83"/>
      <c r="G45" s="83"/>
      <c r="H45" s="384" t="b">
        <v>0</v>
      </c>
      <c r="I45" s="299"/>
      <c r="M45" s="177"/>
    </row>
    <row r="46" spans="1:17">
      <c r="A46" s="446">
        <v>10</v>
      </c>
      <c r="B46" s="757" t="s">
        <v>1436</v>
      </c>
      <c r="C46" s="757"/>
      <c r="D46" s="757"/>
      <c r="E46" s="757"/>
      <c r="F46" s="83"/>
      <c r="G46" s="83"/>
      <c r="H46" s="384" t="b">
        <v>0</v>
      </c>
      <c r="I46" s="299"/>
      <c r="M46" s="177"/>
    </row>
    <row r="47" spans="1:17">
      <c r="A47" s="445"/>
      <c r="B47" s="757"/>
      <c r="C47" s="757"/>
      <c r="D47" s="757"/>
      <c r="E47" s="757"/>
      <c r="F47" s="83"/>
      <c r="G47" s="83"/>
      <c r="H47" s="83"/>
      <c r="I47" s="83"/>
      <c r="M47" s="177"/>
    </row>
    <row r="48" spans="1:17">
      <c r="A48" s="445"/>
    </row>
    <row r="49" spans="1:13">
      <c r="A49" s="446">
        <v>11</v>
      </c>
      <c r="B49" s="757" t="s">
        <v>1251</v>
      </c>
      <c r="C49" s="384" t="b">
        <v>0</v>
      </c>
      <c r="E49" s="56" t="s">
        <v>1252</v>
      </c>
      <c r="F49" s="717"/>
      <c r="G49" s="717"/>
      <c r="H49" s="717"/>
      <c r="I49" s="717"/>
      <c r="J49" s="717"/>
    </row>
    <row r="50" spans="1:13">
      <c r="A50" s="446"/>
      <c r="B50" s="757"/>
      <c r="E50" s="56" t="s">
        <v>1253</v>
      </c>
      <c r="F50" s="718"/>
      <c r="G50" s="718"/>
      <c r="H50" s="718"/>
      <c r="I50" s="718"/>
      <c r="J50" s="718"/>
    </row>
    <row r="51" spans="1:13" ht="10.5" customHeight="1">
      <c r="A51" s="446"/>
    </row>
    <row r="52" spans="1:13">
      <c r="A52" s="446">
        <v>12</v>
      </c>
      <c r="B52" t="s">
        <v>1378</v>
      </c>
    </row>
    <row r="53" spans="1:13">
      <c r="A53" s="56"/>
      <c r="B53" t="s">
        <v>831</v>
      </c>
      <c r="C53" s="384" t="b">
        <v>0</v>
      </c>
      <c r="H53" t="s">
        <v>836</v>
      </c>
      <c r="I53" s="394" t="b">
        <v>0</v>
      </c>
    </row>
    <row r="54" spans="1:13">
      <c r="A54" s="56"/>
      <c r="B54" t="s">
        <v>832</v>
      </c>
      <c r="C54" s="384" t="b">
        <v>0</v>
      </c>
      <c r="H54" s="777" t="s">
        <v>837</v>
      </c>
      <c r="I54" s="778"/>
    </row>
    <row r="55" spans="1:13">
      <c r="A55" s="56"/>
      <c r="B55" t="s">
        <v>115</v>
      </c>
      <c r="C55" s="384" t="b">
        <v>0</v>
      </c>
      <c r="H55" s="779"/>
      <c r="I55" s="780"/>
    </row>
    <row r="56" spans="1:13">
      <c r="A56" s="56"/>
      <c r="B56" t="s">
        <v>132</v>
      </c>
      <c r="C56" s="384" t="b">
        <v>0</v>
      </c>
      <c r="H56" s="779"/>
      <c r="I56" s="780"/>
      <c r="M56" s="26"/>
    </row>
    <row r="57" spans="1:13">
      <c r="A57" s="56"/>
      <c r="H57" s="781"/>
      <c r="I57" s="782"/>
    </row>
    <row r="58" spans="1:13">
      <c r="A58" s="56"/>
    </row>
    <row r="59" spans="1:13">
      <c r="A59" s="446">
        <v>13</v>
      </c>
      <c r="B59" t="s">
        <v>1376</v>
      </c>
    </row>
    <row r="60" spans="1:13">
      <c r="A60" s="56"/>
      <c r="B60" t="s">
        <v>830</v>
      </c>
      <c r="C60" s="384" t="b">
        <v>0</v>
      </c>
      <c r="H60" t="s">
        <v>114</v>
      </c>
      <c r="I60" s="384" t="b">
        <v>0</v>
      </c>
      <c r="M60" t="s">
        <v>1377</v>
      </c>
    </row>
    <row r="61" spans="1:13">
      <c r="A61" s="56"/>
      <c r="B61" t="s">
        <v>116</v>
      </c>
      <c r="C61" s="384" t="b">
        <v>0</v>
      </c>
      <c r="H61" t="s">
        <v>119</v>
      </c>
      <c r="I61" s="384" t="b">
        <v>0</v>
      </c>
    </row>
    <row r="62" spans="1:13">
      <c r="A62" s="56"/>
      <c r="B62" t="s">
        <v>118</v>
      </c>
      <c r="C62" s="384" t="b">
        <v>0</v>
      </c>
      <c r="H62" t="s">
        <v>835</v>
      </c>
      <c r="I62" s="384" t="b">
        <v>0</v>
      </c>
    </row>
    <row r="63" spans="1:13">
      <c r="A63" s="56"/>
      <c r="B63" t="s">
        <v>117</v>
      </c>
    </row>
    <row r="64" spans="1:13">
      <c r="A64" s="56"/>
      <c r="B64" s="777"/>
      <c r="C64" s="720"/>
      <c r="D64" s="720"/>
      <c r="E64" s="720"/>
      <c r="F64" s="778"/>
    </row>
    <row r="65" spans="1:16">
      <c r="A65" s="56"/>
      <c r="B65" s="781"/>
      <c r="C65" s="718"/>
      <c r="D65" s="718"/>
      <c r="E65" s="718"/>
      <c r="F65" s="782"/>
    </row>
    <row r="66" spans="1:16">
      <c r="A66" s="56"/>
      <c r="B66" s="56"/>
      <c r="C66" s="56"/>
      <c r="D66" s="56"/>
      <c r="E66" s="56"/>
      <c r="F66" s="56"/>
    </row>
    <row r="67" spans="1:16">
      <c r="A67" s="446">
        <v>14</v>
      </c>
      <c r="B67" t="s">
        <v>1305</v>
      </c>
      <c r="E67" s="789">
        <v>890890</v>
      </c>
      <c r="F67" s="789"/>
      <c r="G67" s="789"/>
    </row>
    <row r="68" spans="1:16">
      <c r="A68" s="56"/>
    </row>
    <row r="69" spans="1:16">
      <c r="A69" s="446">
        <v>15</v>
      </c>
      <c r="B69" s="26" t="s">
        <v>101</v>
      </c>
      <c r="F69" s="787">
        <v>16</v>
      </c>
      <c r="G69" s="787"/>
      <c r="H69" s="26" t="s">
        <v>112</v>
      </c>
    </row>
    <row r="70" spans="1:16">
      <c r="A70" s="56"/>
      <c r="B70" t="s">
        <v>102</v>
      </c>
      <c r="C70" s="395" t="s">
        <v>88</v>
      </c>
      <c r="H70" t="s">
        <v>106</v>
      </c>
      <c r="I70" s="722"/>
      <c r="J70" s="722"/>
    </row>
    <row r="71" spans="1:16">
      <c r="A71" s="56"/>
      <c r="B71" t="s">
        <v>103</v>
      </c>
      <c r="C71" s="794">
        <v>0</v>
      </c>
      <c r="D71" s="794"/>
      <c r="H71" t="s">
        <v>107</v>
      </c>
      <c r="I71" s="791">
        <v>0</v>
      </c>
      <c r="J71" s="791"/>
    </row>
    <row r="72" spans="1:16">
      <c r="A72" s="56"/>
      <c r="B72" t="s">
        <v>104</v>
      </c>
      <c r="C72" s="788">
        <v>0</v>
      </c>
      <c r="D72" s="788"/>
      <c r="H72" t="s">
        <v>108</v>
      </c>
      <c r="I72" s="652">
        <v>0</v>
      </c>
      <c r="J72" t="s">
        <v>3314</v>
      </c>
    </row>
    <row r="73" spans="1:16">
      <c r="A73" s="56"/>
      <c r="B73" t="s">
        <v>105</v>
      </c>
      <c r="C73" s="395" t="s">
        <v>88</v>
      </c>
      <c r="H73" t="s">
        <v>109</v>
      </c>
      <c r="I73" s="792">
        <v>0</v>
      </c>
      <c r="J73" s="792"/>
    </row>
    <row r="74" spans="1:16">
      <c r="A74" s="56"/>
      <c r="B74" s="423" t="s">
        <v>1306</v>
      </c>
      <c r="H74" t="s">
        <v>110</v>
      </c>
      <c r="I74" s="652">
        <v>0</v>
      </c>
      <c r="J74" t="s">
        <v>3314</v>
      </c>
    </row>
    <row r="75" spans="1:16">
      <c r="A75" s="56"/>
      <c r="H75" t="s">
        <v>111</v>
      </c>
      <c r="I75" s="793">
        <v>0</v>
      </c>
      <c r="J75" s="793"/>
    </row>
    <row r="76" spans="1:16">
      <c r="A76" s="56"/>
      <c r="B76" t="s">
        <v>113</v>
      </c>
      <c r="P76" s="26" t="s">
        <v>1382</v>
      </c>
    </row>
    <row r="77" spans="1:16">
      <c r="A77" s="56"/>
      <c r="B77" s="777"/>
      <c r="C77" s="720"/>
      <c r="D77" s="720"/>
      <c r="E77" s="720"/>
      <c r="F77" s="720"/>
      <c r="G77" s="720"/>
      <c r="H77" s="720"/>
      <c r="I77" s="778"/>
      <c r="P77" t="s">
        <v>1380</v>
      </c>
    </row>
    <row r="78" spans="1:16" ht="16.899999999999999" customHeight="1">
      <c r="A78" s="56"/>
      <c r="B78" s="779"/>
      <c r="C78" s="717"/>
      <c r="D78" s="717"/>
      <c r="E78" s="717"/>
      <c r="F78" s="717"/>
      <c r="G78" s="717"/>
      <c r="H78" s="717"/>
      <c r="I78" s="780"/>
      <c r="P78" t="s">
        <v>1381</v>
      </c>
    </row>
    <row r="79" spans="1:16">
      <c r="A79" s="56"/>
      <c r="B79" s="781"/>
      <c r="C79" s="718"/>
      <c r="D79" s="718"/>
      <c r="E79" s="718"/>
      <c r="F79" s="718"/>
      <c r="G79" s="718"/>
      <c r="H79" s="718"/>
      <c r="I79" s="782"/>
    </row>
    <row r="80" spans="1:16">
      <c r="A80" s="56"/>
    </row>
    <row r="81" spans="1:11">
      <c r="A81" s="446">
        <v>17</v>
      </c>
      <c r="B81" t="s">
        <v>843</v>
      </c>
      <c r="I81" s="722"/>
      <c r="J81" s="722"/>
    </row>
    <row r="82" spans="1:11">
      <c r="A82" s="56"/>
      <c r="B82" s="765" t="s">
        <v>1383</v>
      </c>
      <c r="C82" s="765"/>
      <c r="D82" s="765"/>
      <c r="E82" s="765"/>
      <c r="F82" s="765"/>
      <c r="G82" s="765"/>
      <c r="H82" s="765"/>
      <c r="I82" s="765"/>
      <c r="J82" s="765"/>
    </row>
    <row r="83" spans="1:11">
      <c r="A83" s="56"/>
      <c r="B83" s="765"/>
      <c r="C83" s="765"/>
      <c r="D83" s="765"/>
      <c r="E83" s="765"/>
      <c r="F83" s="765"/>
      <c r="G83" s="765"/>
      <c r="H83" s="765"/>
      <c r="I83" s="765"/>
      <c r="J83" s="765"/>
    </row>
    <row r="84" spans="1:11" ht="6" customHeight="1">
      <c r="A84" s="56"/>
      <c r="B84" s="654"/>
      <c r="C84" s="654"/>
      <c r="D84" s="654"/>
      <c r="E84" s="654"/>
      <c r="F84" s="654"/>
      <c r="G84" s="654"/>
      <c r="H84" s="654"/>
      <c r="I84" s="654"/>
      <c r="J84" s="654"/>
    </row>
    <row r="85" spans="1:11">
      <c r="A85" s="446">
        <v>18</v>
      </c>
      <c r="B85" t="s">
        <v>1272</v>
      </c>
      <c r="E85" s="384" t="b">
        <v>0</v>
      </c>
      <c r="F85" s="424" t="s">
        <v>1273</v>
      </c>
      <c r="K85" s="26"/>
    </row>
    <row r="86" spans="1:11">
      <c r="A86" s="56"/>
    </row>
    <row r="87" spans="1:11">
      <c r="A87" s="446">
        <v>19</v>
      </c>
      <c r="B87" t="s">
        <v>3330</v>
      </c>
      <c r="E87" s="384" t="b">
        <v>0</v>
      </c>
      <c r="F87" s="724" t="s">
        <v>1307</v>
      </c>
      <c r="H87" s="717"/>
      <c r="I87" s="717"/>
      <c r="J87" s="717"/>
    </row>
    <row r="88" spans="1:11">
      <c r="A88" s="56"/>
      <c r="F88" s="724"/>
      <c r="H88" s="717"/>
      <c r="I88" s="717"/>
      <c r="J88" s="717"/>
    </row>
    <row r="89" spans="1:11">
      <c r="A89" s="56"/>
      <c r="H89" s="718"/>
      <c r="I89" s="718"/>
      <c r="J89" s="718"/>
    </row>
    <row r="90" spans="1:11">
      <c r="A90" s="56"/>
    </row>
    <row r="91" spans="1:11">
      <c r="A91" s="56"/>
    </row>
  </sheetData>
  <sheetProtection algorithmName="SHA-512" hashValue="fXiva67/+cniUbyGRcrvIIuhG6QsF13r/sBKSHTZGN74APPNBsK3V1X1Pk4xx1yLsR/Fy7PAt7grQSESTdoWOw==" saltValue="U0SCRj/VC7Jq5xzazwO4Pg==" spinCount="100000" sheet="1" objects="1" scenarios="1" autoFilter="0"/>
  <mergeCells count="19">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 ref="E67:G67"/>
    <mergeCell ref="F41:J41"/>
    <mergeCell ref="B64:F65"/>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7"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4"/>
  <sheetViews>
    <sheetView zoomScaleNormal="100" workbookViewId="0">
      <selection activeCell="B8" sqref="B8"/>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8" customWidth="1"/>
    <col min="12" max="12" width="10.140625" hidden="1" customWidth="1"/>
    <col min="13" max="13" width="9.5703125" hidden="1" customWidth="1"/>
    <col min="14" max="14" width="8.85546875" hidden="1" customWidth="1"/>
    <col min="15" max="15" width="2" style="48" customWidth="1"/>
    <col min="17" max="17" width="14.85546875" bestFit="1" customWidth="1"/>
  </cols>
  <sheetData>
    <row r="1" spans="1:13">
      <c r="A1" s="9" t="str">
        <f>'DEV Info'!A1</f>
        <v xml:space="preserve">Virginia Housing Rental Housing Loan Application </v>
      </c>
      <c r="M1" t="s">
        <v>249</v>
      </c>
    </row>
    <row r="2" spans="1:13" ht="7.15" customHeight="1" thickBot="1">
      <c r="A2" s="1"/>
      <c r="B2" s="1"/>
      <c r="C2" s="1"/>
      <c r="D2" s="1"/>
      <c r="E2" s="1"/>
      <c r="F2" s="1"/>
      <c r="G2" s="1"/>
      <c r="H2" s="1"/>
      <c r="I2" s="1"/>
      <c r="J2" s="1"/>
    </row>
    <row r="4" spans="1:13" ht="18.75">
      <c r="A4" s="27" t="s">
        <v>121</v>
      </c>
      <c r="B4" s="709"/>
      <c r="L4" s="52" t="s">
        <v>64</v>
      </c>
    </row>
    <row r="5" spans="1:13">
      <c r="A5" s="447">
        <v>1</v>
      </c>
      <c r="B5" t="s">
        <v>3270</v>
      </c>
      <c r="D5" s="59"/>
      <c r="H5" s="398">
        <v>0</v>
      </c>
      <c r="L5" t="b">
        <v>1</v>
      </c>
    </row>
    <row r="6" spans="1:13">
      <c r="A6" s="447">
        <v>2</v>
      </c>
      <c r="B6" t="s">
        <v>3271</v>
      </c>
      <c r="D6" s="59"/>
      <c r="H6" s="398">
        <v>0</v>
      </c>
      <c r="L6" t="b">
        <v>0</v>
      </c>
    </row>
    <row r="7" spans="1:13">
      <c r="A7" s="447">
        <v>3</v>
      </c>
      <c r="B7" t="s">
        <v>3272</v>
      </c>
      <c r="D7" s="59"/>
      <c r="H7" s="482">
        <f>H5-H6</f>
        <v>0</v>
      </c>
      <c r="J7" s="449"/>
    </row>
    <row r="8" spans="1:13" ht="8.4499999999999993" customHeight="1">
      <c r="A8" s="447"/>
      <c r="D8" s="259"/>
      <c r="J8" s="33"/>
    </row>
    <row r="9" spans="1:13">
      <c r="A9" s="447">
        <v>4</v>
      </c>
      <c r="B9" t="s">
        <v>122</v>
      </c>
      <c r="C9" s="391">
        <v>0</v>
      </c>
      <c r="E9" s="447">
        <v>7</v>
      </c>
      <c r="F9" t="s">
        <v>129</v>
      </c>
      <c r="H9" s="399"/>
    </row>
    <row r="10" spans="1:13">
      <c r="A10" s="447">
        <v>5</v>
      </c>
      <c r="B10" t="s">
        <v>128</v>
      </c>
      <c r="C10" s="391">
        <v>0</v>
      </c>
      <c r="E10" s="447">
        <v>8</v>
      </c>
      <c r="F10" t="s">
        <v>130</v>
      </c>
      <c r="H10" s="399"/>
    </row>
    <row r="11" spans="1:13">
      <c r="A11" s="447"/>
      <c r="E11" s="447">
        <v>9</v>
      </c>
      <c r="F11" t="s">
        <v>124</v>
      </c>
      <c r="H11" s="399"/>
      <c r="J11" s="798" t="s">
        <v>1038</v>
      </c>
    </row>
    <row r="12" spans="1:13">
      <c r="A12" s="447">
        <v>6</v>
      </c>
      <c r="B12" t="s">
        <v>123</v>
      </c>
      <c r="C12" s="391">
        <v>0</v>
      </c>
      <c r="E12" s="447">
        <v>10</v>
      </c>
      <c r="F12" t="s">
        <v>125</v>
      </c>
      <c r="H12" s="399"/>
      <c r="J12" s="798"/>
    </row>
    <row r="13" spans="1:13">
      <c r="A13" s="447"/>
      <c r="B13" t="s">
        <v>804</v>
      </c>
      <c r="E13" s="447">
        <v>11</v>
      </c>
      <c r="F13" t="s">
        <v>126</v>
      </c>
      <c r="H13" s="399"/>
      <c r="J13" s="798"/>
    </row>
    <row r="14" spans="1:13">
      <c r="A14" s="450"/>
      <c r="B14" s="399"/>
      <c r="E14" s="447">
        <v>12</v>
      </c>
      <c r="F14" t="s">
        <v>127</v>
      </c>
      <c r="H14" s="399"/>
      <c r="J14" s="798"/>
    </row>
    <row r="15" spans="1:13">
      <c r="A15" s="447"/>
    </row>
    <row r="16" spans="1:13">
      <c r="A16" s="447">
        <v>13</v>
      </c>
      <c r="B16" t="s">
        <v>1384</v>
      </c>
    </row>
    <row r="17" spans="1:9">
      <c r="A17" s="447"/>
      <c r="B17" s="777"/>
      <c r="C17" s="720"/>
      <c r="D17" s="720"/>
      <c r="E17" s="720"/>
      <c r="F17" s="720"/>
      <c r="G17" s="720"/>
      <c r="H17" s="778"/>
    </row>
    <row r="18" spans="1:9">
      <c r="A18" s="447"/>
      <c r="B18" s="779"/>
      <c r="C18" s="717"/>
      <c r="D18" s="717"/>
      <c r="E18" s="717"/>
      <c r="F18" s="717"/>
      <c r="G18" s="717"/>
      <c r="H18" s="780"/>
    </row>
    <row r="19" spans="1:9">
      <c r="A19" s="447"/>
      <c r="B19" s="781"/>
      <c r="C19" s="718"/>
      <c r="D19" s="718"/>
      <c r="E19" s="718"/>
      <c r="F19" s="718"/>
      <c r="G19" s="718"/>
      <c r="H19" s="782"/>
    </row>
    <row r="20" spans="1:9" ht="9" customHeight="1">
      <c r="A20" s="447"/>
      <c r="B20" s="447"/>
      <c r="C20" s="447"/>
      <c r="D20" s="447"/>
      <c r="E20" s="447"/>
      <c r="F20" s="447"/>
      <c r="G20" s="447"/>
      <c r="H20" s="447"/>
      <c r="I20" s="447"/>
    </row>
    <row r="21" spans="1:9">
      <c r="A21" s="447">
        <v>14</v>
      </c>
      <c r="B21" t="s">
        <v>1385</v>
      </c>
    </row>
    <row r="22" spans="1:9">
      <c r="A22" s="447"/>
      <c r="B22" s="777"/>
      <c r="C22" s="720"/>
      <c r="D22" s="720"/>
      <c r="E22" s="720"/>
      <c r="F22" s="720"/>
      <c r="G22" s="720"/>
      <c r="H22" s="778"/>
    </row>
    <row r="23" spans="1:9">
      <c r="A23" s="447"/>
      <c r="B23" s="779"/>
      <c r="C23" s="717"/>
      <c r="D23" s="717"/>
      <c r="E23" s="717"/>
      <c r="F23" s="717"/>
      <c r="G23" s="717"/>
      <c r="H23" s="780"/>
    </row>
    <row r="24" spans="1:9">
      <c r="A24" s="447"/>
      <c r="B24" s="779"/>
      <c r="C24" s="717"/>
      <c r="D24" s="717"/>
      <c r="E24" s="717"/>
      <c r="F24" s="717"/>
      <c r="G24" s="717"/>
      <c r="H24" s="780"/>
    </row>
    <row r="25" spans="1:9">
      <c r="A25" s="450"/>
      <c r="B25" s="781"/>
      <c r="C25" s="718"/>
      <c r="D25" s="718"/>
      <c r="E25" s="718"/>
      <c r="F25" s="718"/>
      <c r="G25" s="718"/>
      <c r="H25" s="782"/>
    </row>
    <row r="26" spans="1:9" ht="9" customHeight="1">
      <c r="A26" s="450"/>
    </row>
    <row r="27" spans="1:9">
      <c r="A27" s="447">
        <v>15</v>
      </c>
      <c r="B27" t="s">
        <v>1323</v>
      </c>
      <c r="D27" s="800" t="b">
        <v>0</v>
      </c>
      <c r="E27" s="800"/>
      <c r="F27" s="424" t="s">
        <v>1324</v>
      </c>
    </row>
    <row r="28" spans="1:9">
      <c r="A28" s="447"/>
      <c r="B28" s="777"/>
      <c r="C28" s="720"/>
      <c r="D28" s="717"/>
      <c r="E28" s="717"/>
      <c r="F28" s="720"/>
      <c r="G28" s="720"/>
      <c r="H28" s="778"/>
    </row>
    <row r="29" spans="1:9">
      <c r="A29" s="447"/>
      <c r="B29" s="781"/>
      <c r="C29" s="718"/>
      <c r="D29" s="718"/>
      <c r="E29" s="718"/>
      <c r="F29" s="718"/>
      <c r="G29" s="718"/>
      <c r="H29" s="782"/>
    </row>
    <row r="30" spans="1:9">
      <c r="A30" s="450"/>
    </row>
    <row r="31" spans="1:9">
      <c r="A31" s="447">
        <v>16</v>
      </c>
      <c r="B31" s="26" t="s">
        <v>133</v>
      </c>
      <c r="E31" s="447">
        <v>17</v>
      </c>
      <c r="F31" s="26" t="s">
        <v>143</v>
      </c>
      <c r="G31" s="26"/>
    </row>
    <row r="32" spans="1:9">
      <c r="A32" s="450"/>
      <c r="B32" t="s">
        <v>134</v>
      </c>
      <c r="C32" s="384" t="b">
        <v>0</v>
      </c>
      <c r="F32" t="s">
        <v>144</v>
      </c>
      <c r="H32" s="399"/>
    </row>
    <row r="33" spans="1:12">
      <c r="A33" s="450"/>
      <c r="B33" t="s">
        <v>142</v>
      </c>
      <c r="C33" s="384" t="b">
        <v>0</v>
      </c>
      <c r="F33" t="s">
        <v>145</v>
      </c>
      <c r="H33" s="399"/>
    </row>
    <row r="34" spans="1:12">
      <c r="A34" s="450"/>
      <c r="B34" t="s">
        <v>139</v>
      </c>
      <c r="C34" s="384" t="b">
        <v>0</v>
      </c>
      <c r="F34" t="s">
        <v>146</v>
      </c>
      <c r="H34" s="399"/>
    </row>
    <row r="35" spans="1:12">
      <c r="A35" s="450"/>
      <c r="B35" t="s">
        <v>1386</v>
      </c>
      <c r="C35" s="384" t="b">
        <v>0</v>
      </c>
      <c r="F35" t="s">
        <v>147</v>
      </c>
      <c r="H35" s="399"/>
    </row>
    <row r="36" spans="1:12">
      <c r="A36" s="450"/>
      <c r="B36" t="s">
        <v>135</v>
      </c>
      <c r="C36" s="384" t="b">
        <v>0</v>
      </c>
      <c r="E36" s="447" t="s">
        <v>3273</v>
      </c>
      <c r="F36" t="s">
        <v>874</v>
      </c>
    </row>
    <row r="37" spans="1:12">
      <c r="A37" s="450"/>
      <c r="B37" t="s">
        <v>140</v>
      </c>
      <c r="C37" s="384" t="b">
        <v>0</v>
      </c>
      <c r="F37" s="777"/>
      <c r="G37" s="720"/>
      <c r="H37" s="778"/>
    </row>
    <row r="38" spans="1:12">
      <c r="A38" s="450"/>
      <c r="B38" t="s">
        <v>137</v>
      </c>
      <c r="C38" s="384" t="b">
        <v>0</v>
      </c>
      <c r="F38" s="779"/>
      <c r="G38" s="717"/>
      <c r="H38" s="780"/>
    </row>
    <row r="39" spans="1:12">
      <c r="A39" s="450"/>
      <c r="B39" t="s">
        <v>138</v>
      </c>
      <c r="C39" s="393" t="b">
        <v>0</v>
      </c>
      <c r="F39" s="779"/>
      <c r="G39" s="717"/>
      <c r="H39" s="780"/>
    </row>
    <row r="40" spans="1:12">
      <c r="A40" s="450"/>
      <c r="B40" t="s">
        <v>141</v>
      </c>
      <c r="C40" s="384" t="b">
        <v>0</v>
      </c>
      <c r="F40" s="781"/>
      <c r="G40" s="718"/>
      <c r="H40" s="782"/>
    </row>
    <row r="41" spans="1:12">
      <c r="A41" s="450"/>
      <c r="B41" t="s">
        <v>1058</v>
      </c>
      <c r="C41" s="799"/>
      <c r="D41" s="799"/>
    </row>
    <row r="42" spans="1:12">
      <c r="A42" s="450"/>
      <c r="F42" s="26" t="s">
        <v>1057</v>
      </c>
      <c r="G42" s="26"/>
    </row>
    <row r="43" spans="1:12">
      <c r="A43" s="450"/>
      <c r="L43" s="26" t="s">
        <v>1327</v>
      </c>
    </row>
    <row r="44" spans="1:12">
      <c r="A44" s="447">
        <v>18</v>
      </c>
      <c r="B44" s="262" t="s">
        <v>826</v>
      </c>
      <c r="C44" s="262"/>
      <c r="D44" s="179" t="s">
        <v>69</v>
      </c>
      <c r="E44" s="179"/>
      <c r="F44" s="179"/>
      <c r="G44" s="429" t="s">
        <v>842</v>
      </c>
      <c r="H44" s="192" t="s">
        <v>1326</v>
      </c>
      <c r="L44" t="s">
        <v>1328</v>
      </c>
    </row>
    <row r="45" spans="1:12">
      <c r="A45" s="450"/>
      <c r="B45" s="31" t="s">
        <v>207</v>
      </c>
      <c r="C45" s="795"/>
      <c r="D45" s="796"/>
      <c r="E45" s="796"/>
      <c r="F45" s="797"/>
      <c r="G45" s="400" t="b">
        <v>0</v>
      </c>
      <c r="H45" s="400"/>
      <c r="L45" t="s">
        <v>1329</v>
      </c>
    </row>
    <row r="46" spans="1:12">
      <c r="A46" s="450"/>
      <c r="B46" s="31" t="s">
        <v>209</v>
      </c>
      <c r="C46" s="795"/>
      <c r="D46" s="796"/>
      <c r="E46" s="796"/>
      <c r="F46" s="797"/>
      <c r="G46" s="400" t="b">
        <v>0</v>
      </c>
      <c r="H46" s="400"/>
      <c r="L46" t="s">
        <v>762</v>
      </c>
    </row>
    <row r="47" spans="1:12">
      <c r="A47" s="450"/>
      <c r="B47" s="31" t="s">
        <v>825</v>
      </c>
      <c r="C47" s="795"/>
      <c r="D47" s="796"/>
      <c r="E47" s="796"/>
      <c r="F47" s="797"/>
      <c r="G47" s="400" t="b">
        <v>0</v>
      </c>
      <c r="H47" s="400"/>
    </row>
    <row r="48" spans="1:12">
      <c r="A48" s="450"/>
      <c r="B48" s="31" t="s">
        <v>1330</v>
      </c>
      <c r="C48" s="795"/>
      <c r="D48" s="796"/>
      <c r="E48" s="796"/>
      <c r="F48" s="797"/>
      <c r="G48" s="400" t="b">
        <v>0</v>
      </c>
      <c r="H48" s="400"/>
    </row>
    <row r="49" spans="1:8">
      <c r="A49" s="450"/>
    </row>
    <row r="50" spans="1:8">
      <c r="A50" s="447">
        <v>19</v>
      </c>
      <c r="B50" t="s">
        <v>3292</v>
      </c>
      <c r="G50" s="801"/>
      <c r="H50" s="801"/>
    </row>
    <row r="51" spans="1:8">
      <c r="A51" s="450"/>
      <c r="B51" t="s">
        <v>3293</v>
      </c>
    </row>
    <row r="52" spans="1:8">
      <c r="A52" s="450"/>
      <c r="B52" s="777"/>
      <c r="C52" s="720"/>
      <c r="D52" s="720"/>
      <c r="E52" s="720"/>
      <c r="F52" s="720"/>
      <c r="G52" s="720"/>
      <c r="H52" s="778"/>
    </row>
    <row r="53" spans="1:8">
      <c r="A53" s="450"/>
      <c r="B53" s="779"/>
      <c r="C53" s="717"/>
      <c r="D53" s="717"/>
      <c r="E53" s="717"/>
      <c r="F53" s="717"/>
      <c r="G53" s="717"/>
      <c r="H53" s="780"/>
    </row>
    <row r="54" spans="1:8">
      <c r="A54" s="450"/>
      <c r="B54" s="781"/>
      <c r="C54" s="718"/>
      <c r="D54" s="718"/>
      <c r="E54" s="718"/>
      <c r="F54" s="718"/>
      <c r="G54" s="718"/>
      <c r="H54" s="782"/>
    </row>
  </sheetData>
  <sheetProtection algorithmName="SHA-512" hashValue="i51HcRHjCCLIZMBfZsPPwPxGSgQ8KBGyg9o81MWeaFChTLOoRa6NQy07wpJobL7+W+xnyT+D166nPH+vDl7/RA==" saltValue="G0YXXDiJ+AHMSB5Y1NPVrQ==" spinCount="100000" sheet="1" objects="1" scenarios="1" autoFilter="0"/>
  <mergeCells count="13">
    <mergeCell ref="C48:F48"/>
    <mergeCell ref="J11:J14"/>
    <mergeCell ref="B52:H54"/>
    <mergeCell ref="B17:H19"/>
    <mergeCell ref="B22:H25"/>
    <mergeCell ref="F37:H40"/>
    <mergeCell ref="C41:D41"/>
    <mergeCell ref="D27:E27"/>
    <mergeCell ref="B28:H29"/>
    <mergeCell ref="C45:F45"/>
    <mergeCell ref="C46:F46"/>
    <mergeCell ref="C47:F47"/>
    <mergeCell ref="G50:H50"/>
  </mergeCells>
  <dataValidations count="13">
    <dataValidation type="list" allowBlank="1" showInputMessage="1" showErrorMessage="1" errorTitle="Invalid Entry" error="Must select True or False!" sqref="D27 G45:G48" xr:uid="{00000000-0002-0000-0C00-000000000000}">
      <formula1>$L$5:$L$6</formula1>
    </dataValidation>
    <dataValidation type="list" errorStyle="warning" allowBlank="1" showInputMessage="1" showErrorMessage="1" errorTitle="Select from Dropdown" error="Please select from dropdown if possible" sqref="H45:H48" xr:uid="{00000000-0002-0000-0C00-000001000000}">
      <formula1>$L$44:$L$46</formula1>
    </dataValidation>
    <dataValidation type="list" errorStyle="warning" showInputMessage="1" showErrorMessage="1" errorTitle="SmartDox" error="The value you entered for the dropdown is not valid." sqref="H32" xr:uid="{00000000-0002-0000-0C00-000002000000}">
      <formula1>SD_D_PL_HeatingType_Name</formula1>
    </dataValidation>
    <dataValidation type="list" errorStyle="warning" showInputMessage="1" showErrorMessage="1" errorTitle="SmartDox" error="The value you entered for the dropdown is not valid." sqref="H34" xr:uid="{00000000-0002-0000-0C00-000003000000}">
      <formula1>SD_D_PL_AirConditioningType_Name</formula1>
    </dataValidation>
    <dataValidation type="list" errorStyle="warning" showInputMessage="1" showErrorMessage="1" errorTitle="SmartDox" error="The value you entered for the dropdown is not valid." sqref="H33" xr:uid="{00000000-0002-0000-0C00-000004000000}">
      <formula1>SD_D_PL_CookingType_Name</formula1>
    </dataValidation>
    <dataValidation type="list" errorStyle="warning" showInputMessage="1" showErrorMessage="1" errorTitle="SmartDox" error="The value you entered for the dropdown is not valid." sqref="H35" xr:uid="{00000000-0002-0000-0C00-000005000000}">
      <formula1>SD_D_PL_HotWaterType_Name</formula1>
    </dataValidation>
    <dataValidation type="list" errorStyle="warning" showInputMessage="1" showErrorMessage="1" errorTitle="SmartDox" error="The value you entered for the dropdown is not valid." sqref="H13:H14" xr:uid="{00000000-0002-0000-0C00-000006000000}">
      <formula1>SD_D_PL_ExteriorFacadeType_Name</formula1>
    </dataValidation>
    <dataValidation type="list" errorStyle="warning" showInputMessage="1" showErrorMessage="1" errorTitle="SmartDox" error="The value you entered for the dropdown is not valid." sqref="B14" xr:uid="{00000000-0002-0000-0C00-000007000000}">
      <formula1>SD_D_PL_UDF_437_Name</formula1>
    </dataValidation>
    <dataValidation type="list" errorStyle="warning" showInputMessage="1" showErrorMessage="1" errorTitle="SmartDox" error="The value you entered for the dropdown is not valid." sqref="H9" xr:uid="{00000000-0002-0000-0C00-000008000000}">
      <formula1>SD_D_PL_BuildingType_Name</formula1>
    </dataValidation>
    <dataValidation type="list" errorStyle="warning" showInputMessage="1" showErrorMessage="1" errorTitle="SmartDox" error="The value you entered for the dropdown is not valid." sqref="H12" xr:uid="{00000000-0002-0000-0C00-00000A000000}">
      <formula1>SD_D_PL_ConstructionType_Name</formula1>
    </dataValidation>
    <dataValidation type="list" errorStyle="warning" showInputMessage="1" showErrorMessage="1" errorTitle="SmartDox" error="The value you entered for the dropdown is not valid." sqref="H11" xr:uid="{00000000-0002-0000-0C00-00000B000000}">
      <formula1>SD_D_PL_RoofType_Name</formula1>
    </dataValidation>
    <dataValidation type="list" errorStyle="warning" showInputMessage="1" showErrorMessage="1" errorTitle="SmartDox" error="The value you entered for the dropdown is not valid." sqref="H10" xr:uid="{00000000-0002-0000-0C00-00000C000000}">
      <formula1>SD_D_PL_ResidentialApartmentType_Name</formula1>
    </dataValidation>
    <dataValidation type="list" allowBlank="1" showInputMessage="1" showErrorMessage="1" sqref="C32:C40" xr:uid="{00000000-0002-0000-0C00-00000D000000}">
      <formula1>$L$5:$L$6</formula1>
    </dataValidation>
  </dataValidations>
  <printOptions horizontalCentered="1"/>
  <pageMargins left="0.7" right="0.7" top="0.25" bottom="0.75" header="0.3" footer="0.3"/>
  <pageSetup scale="86"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E000000}">
          <x14:formula1>
            <xm:f>SD_Dropdowns!$BE$2:$BE$8</xm:f>
          </x14:formula1>
          <xm:sqref>G50:H50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Normal="100" workbookViewId="0">
      <selection activeCell="A4" sqref="A4:C4"/>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8" customWidth="1"/>
    <col min="13" max="13" width="4.28515625" hidden="1" customWidth="1"/>
    <col min="14" max="14" width="52" hidden="1" customWidth="1"/>
    <col min="15" max="15" width="10" hidden="1" customWidth="1"/>
    <col min="16" max="16" width="2" style="48" customWidth="1"/>
  </cols>
  <sheetData>
    <row r="1" spans="1:15">
      <c r="A1" s="9" t="str">
        <f>'DEV Info'!A1</f>
        <v xml:space="preserve">Virginia Housing Rental Housing Loan Application </v>
      </c>
    </row>
    <row r="2" spans="1:15" ht="7.15" customHeight="1" thickBot="1">
      <c r="A2" s="1"/>
      <c r="B2" s="1"/>
      <c r="C2" s="1"/>
      <c r="D2" s="1"/>
      <c r="E2" s="1"/>
      <c r="F2" s="1"/>
      <c r="G2" s="1"/>
      <c r="H2" s="1"/>
      <c r="I2" s="1"/>
      <c r="J2" s="1"/>
    </row>
    <row r="4" spans="1:15" ht="18.75">
      <c r="A4" s="27" t="s">
        <v>797</v>
      </c>
      <c r="B4" s="709"/>
      <c r="C4" s="709"/>
      <c r="E4" s="252" t="s">
        <v>39</v>
      </c>
      <c r="F4" s="248">
        <f>'DEV Info'!D27</f>
        <v>0</v>
      </c>
      <c r="N4" t="s">
        <v>822</v>
      </c>
    </row>
    <row r="5" spans="1:15">
      <c r="A5" s="56"/>
      <c r="E5" s="59"/>
      <c r="F5" s="59"/>
      <c r="G5" s="59"/>
      <c r="K5" s="58"/>
      <c r="N5" t="b">
        <v>1</v>
      </c>
    </row>
    <row r="6" spans="1:15">
      <c r="A6" s="56"/>
      <c r="B6" s="26" t="s">
        <v>709</v>
      </c>
      <c r="C6" s="26"/>
      <c r="E6" s="59"/>
      <c r="F6" s="247" t="s">
        <v>3220</v>
      </c>
      <c r="G6" s="59"/>
      <c r="K6" s="58"/>
      <c r="N6" t="b">
        <v>0</v>
      </c>
    </row>
    <row r="7" spans="1:15" ht="6.6" customHeight="1">
      <c r="A7" s="56"/>
      <c r="E7" s="59"/>
      <c r="F7" s="59"/>
      <c r="G7" s="59"/>
      <c r="K7" s="58"/>
    </row>
    <row r="8" spans="1:15" ht="24.75">
      <c r="A8" s="56"/>
      <c r="B8" s="30" t="s">
        <v>178</v>
      </c>
      <c r="C8" s="30" t="s">
        <v>711</v>
      </c>
      <c r="D8" s="30" t="s">
        <v>710</v>
      </c>
      <c r="E8" s="259"/>
      <c r="F8" s="30" t="s">
        <v>178</v>
      </c>
      <c r="G8" s="30" t="s">
        <v>711</v>
      </c>
      <c r="H8" s="30" t="s">
        <v>710</v>
      </c>
      <c r="K8" s="58"/>
    </row>
    <row r="9" spans="1:15">
      <c r="A9" s="56"/>
      <c r="B9" s="400">
        <v>0</v>
      </c>
      <c r="C9" s="403" t="e">
        <f t="shared" ref="C9:C16" si="0">B9/F$4</f>
        <v>#DIV/0!</v>
      </c>
      <c r="D9" s="402">
        <v>0.3</v>
      </c>
      <c r="E9" s="259"/>
      <c r="F9" s="400">
        <v>0</v>
      </c>
      <c r="G9" s="401" t="e">
        <f t="shared" ref="G9:G17" si="1">F9/F$4</f>
        <v>#DIV/0!</v>
      </c>
      <c r="H9" s="402">
        <v>0.3</v>
      </c>
      <c r="K9" s="58"/>
    </row>
    <row r="10" spans="1:15">
      <c r="A10" s="56"/>
      <c r="B10" s="400">
        <v>0</v>
      </c>
      <c r="C10" s="403" t="e">
        <f t="shared" si="0"/>
        <v>#DIV/0!</v>
      </c>
      <c r="D10" s="402">
        <v>0.4</v>
      </c>
      <c r="E10" s="259"/>
      <c r="F10" s="400">
        <v>0</v>
      </c>
      <c r="G10" s="401" t="e">
        <f t="shared" si="1"/>
        <v>#DIV/0!</v>
      </c>
      <c r="H10" s="402">
        <v>0.4</v>
      </c>
    </row>
    <row r="11" spans="1:15">
      <c r="A11" s="56"/>
      <c r="B11" s="400">
        <v>0</v>
      </c>
      <c r="C11" s="403" t="e">
        <f t="shared" si="0"/>
        <v>#DIV/0!</v>
      </c>
      <c r="D11" s="402">
        <v>0.5</v>
      </c>
      <c r="E11" s="259"/>
      <c r="F11" s="400">
        <v>0</v>
      </c>
      <c r="G11" s="401" t="e">
        <f t="shared" si="1"/>
        <v>#DIV/0!</v>
      </c>
      <c r="H11" s="402">
        <v>0.5</v>
      </c>
    </row>
    <row r="12" spans="1:15">
      <c r="A12" s="56"/>
      <c r="B12" s="400">
        <v>0</v>
      </c>
      <c r="C12" s="403" t="e">
        <f t="shared" si="0"/>
        <v>#DIV/0!</v>
      </c>
      <c r="D12" s="402">
        <v>0.6</v>
      </c>
      <c r="E12" s="259"/>
      <c r="F12" s="400">
        <v>0</v>
      </c>
      <c r="G12" s="401" t="e">
        <f t="shared" si="1"/>
        <v>#DIV/0!</v>
      </c>
      <c r="H12" s="402">
        <v>0.6</v>
      </c>
    </row>
    <row r="13" spans="1:15">
      <c r="A13" s="56"/>
      <c r="B13" s="400">
        <v>0</v>
      </c>
      <c r="C13" s="403" t="e">
        <f t="shared" si="0"/>
        <v>#DIV/0!</v>
      </c>
      <c r="D13" s="402">
        <v>0.7</v>
      </c>
      <c r="E13" s="259"/>
      <c r="F13" s="400">
        <v>0</v>
      </c>
      <c r="G13" s="401" t="e">
        <f t="shared" si="1"/>
        <v>#DIV/0!</v>
      </c>
      <c r="H13" s="402">
        <v>0.7</v>
      </c>
      <c r="N13" t="s">
        <v>3218</v>
      </c>
      <c r="O13" s="385">
        <f>B17</f>
        <v>0</v>
      </c>
    </row>
    <row r="14" spans="1:15">
      <c r="A14" s="56"/>
      <c r="B14" s="400">
        <v>0</v>
      </c>
      <c r="C14" s="403" t="e">
        <f t="shared" si="0"/>
        <v>#DIV/0!</v>
      </c>
      <c r="D14" s="402">
        <v>0.8</v>
      </c>
      <c r="E14" s="259"/>
      <c r="F14" s="400">
        <v>0</v>
      </c>
      <c r="G14" s="401" t="e">
        <f t="shared" si="1"/>
        <v>#DIV/0!</v>
      </c>
      <c r="H14" s="402">
        <v>0.8</v>
      </c>
    </row>
    <row r="15" spans="1:15">
      <c r="A15" s="56"/>
      <c r="B15" s="400">
        <v>0</v>
      </c>
      <c r="C15" s="403" t="e">
        <f t="shared" si="0"/>
        <v>#DIV/0!</v>
      </c>
      <c r="D15" s="402">
        <v>1</v>
      </c>
      <c r="E15" s="259"/>
      <c r="F15" s="475"/>
      <c r="G15" s="476"/>
      <c r="H15" s="477"/>
    </row>
    <row r="16" spans="1:15">
      <c r="A16" s="56"/>
      <c r="B16" s="400">
        <v>0</v>
      </c>
      <c r="C16" s="403" t="e">
        <f t="shared" si="0"/>
        <v>#DIV/0!</v>
      </c>
      <c r="D16" s="402">
        <v>1.5</v>
      </c>
      <c r="E16" s="259"/>
      <c r="F16" s="475"/>
      <c r="G16" s="476"/>
      <c r="H16" s="477"/>
      <c r="I16" s="802" t="str">
        <f>N17</f>
        <v/>
      </c>
      <c r="J16" s="803"/>
      <c r="K16" s="803"/>
      <c r="M16" s="69"/>
      <c r="N16" s="175" t="s">
        <v>1248</v>
      </c>
    </row>
    <row r="17" spans="1:15" ht="30">
      <c r="A17" s="56"/>
      <c r="B17" s="400">
        <v>0</v>
      </c>
      <c r="C17" s="403" t="e">
        <f>Tenants!O13/F$4</f>
        <v>#DIV/0!</v>
      </c>
      <c r="D17" s="474" t="s">
        <v>3219</v>
      </c>
      <c r="E17" s="259"/>
      <c r="F17" s="400">
        <v>0</v>
      </c>
      <c r="G17" s="401" t="e">
        <f t="shared" si="1"/>
        <v>#DIV/0!</v>
      </c>
      <c r="H17" s="474" t="s">
        <v>3219</v>
      </c>
      <c r="I17" s="802"/>
      <c r="J17" s="803"/>
      <c r="K17" s="803"/>
      <c r="M17" s="70"/>
      <c r="N17" s="68" t="str">
        <f>IF(OR(Tenants!O13&lt;&gt;B17, Tenants!O13&lt;&gt;F17),"Error: Market units does not match unrestricted units listed on Dev Info Tab","")</f>
        <v/>
      </c>
    </row>
    <row r="18" spans="1:15">
      <c r="A18" s="56"/>
      <c r="B18">
        <f>SUM(B9:B17)</f>
        <v>0</v>
      </c>
      <c r="C18" s="260" t="e">
        <f>SUM(C9:C17)</f>
        <v>#DIV/0!</v>
      </c>
      <c r="D18" s="258"/>
      <c r="E18" s="59"/>
      <c r="F18">
        <f>SUM(F9:F17)</f>
        <v>0</v>
      </c>
      <c r="G18" s="258" t="e">
        <f>SUM(G9:G17)</f>
        <v>#DIV/0!</v>
      </c>
      <c r="H18" s="258"/>
      <c r="M18" s="69"/>
      <c r="N18" s="175" t="s">
        <v>1450</v>
      </c>
    </row>
    <row r="19" spans="1:15">
      <c r="A19" s="56"/>
      <c r="B19" s="177" t="str">
        <f>N19</f>
        <v/>
      </c>
      <c r="D19" s="258"/>
      <c r="E19" s="259"/>
      <c r="F19" s="177" t="str">
        <f>N22</f>
        <v/>
      </c>
      <c r="H19" s="258"/>
      <c r="M19" s="70"/>
      <c r="N19" s="68" t="str">
        <f>IF(B18=F4, "", "Error:  # of Units in Inc. Limits not equal to Total Units.")</f>
        <v/>
      </c>
    </row>
    <row r="20" spans="1:15" ht="9" customHeight="1">
      <c r="A20" s="56"/>
      <c r="H20" s="258"/>
      <c r="O20" s="26"/>
    </row>
    <row r="21" spans="1:15">
      <c r="A21" s="56"/>
      <c r="B21" s="72" t="s">
        <v>1219</v>
      </c>
      <c r="D21" s="258"/>
      <c r="E21" s="259"/>
      <c r="F21" s="384"/>
      <c r="H21" s="258"/>
      <c r="M21" s="69"/>
      <c r="N21" s="175" t="s">
        <v>1449</v>
      </c>
    </row>
    <row r="22" spans="1:15">
      <c r="A22" s="56"/>
      <c r="E22" s="259"/>
      <c r="M22" s="70"/>
      <c r="N22" s="68" t="str">
        <f>IF(F18=F4, "", "Error:  # of Units in Rent Limits not equal to Total Units.")</f>
        <v/>
      </c>
    </row>
    <row r="23" spans="1:15">
      <c r="A23" s="56"/>
      <c r="B23" s="757" t="s">
        <v>1220</v>
      </c>
      <c r="C23" s="757"/>
      <c r="D23" s="757"/>
      <c r="E23" s="757"/>
      <c r="F23" s="757"/>
      <c r="G23" s="757"/>
      <c r="H23" s="757"/>
      <c r="I23" s="757"/>
    </row>
    <row r="24" spans="1:15">
      <c r="B24" s="757"/>
      <c r="C24" s="757"/>
      <c r="D24" s="757"/>
      <c r="E24" s="757"/>
      <c r="F24" s="757"/>
      <c r="G24" s="757"/>
      <c r="H24" s="757"/>
      <c r="I24" s="757"/>
    </row>
    <row r="25" spans="1:15">
      <c r="B25" s="757"/>
      <c r="C25" s="757"/>
      <c r="D25" s="757"/>
      <c r="E25" s="757"/>
      <c r="F25" s="757"/>
      <c r="G25" s="757"/>
      <c r="H25" s="757"/>
      <c r="I25" s="757"/>
    </row>
    <row r="26" spans="1:15" ht="18" customHeight="1">
      <c r="B26" s="757"/>
      <c r="C26" s="757"/>
      <c r="D26" s="757"/>
      <c r="E26" s="757"/>
      <c r="F26" s="757"/>
      <c r="G26" s="757"/>
      <c r="H26" s="757"/>
      <c r="I26" s="757"/>
    </row>
    <row r="27" spans="1:15" ht="9" customHeight="1"/>
    <row r="28" spans="1:15" ht="43.9" customHeight="1">
      <c r="B28" s="757" t="s">
        <v>712</v>
      </c>
      <c r="C28" s="757"/>
      <c r="D28" s="757"/>
      <c r="E28" s="757"/>
      <c r="F28" s="757"/>
      <c r="G28" s="757"/>
      <c r="H28" s="757"/>
      <c r="I28" s="757"/>
    </row>
    <row r="29" spans="1:15" ht="9" customHeight="1"/>
    <row r="30" spans="1:15" ht="45.6" customHeight="1">
      <c r="B30" s="757" t="s">
        <v>1221</v>
      </c>
      <c r="C30" s="757"/>
      <c r="D30" s="757"/>
      <c r="E30" s="757"/>
      <c r="F30" s="757"/>
      <c r="G30" s="757"/>
      <c r="H30" s="757"/>
      <c r="I30" s="757"/>
    </row>
    <row r="31" spans="1:15" ht="9" customHeight="1"/>
    <row r="32" spans="1:15" ht="62.25" customHeight="1">
      <c r="B32" s="757" t="s">
        <v>3325</v>
      </c>
      <c r="C32" s="757"/>
      <c r="D32" s="757"/>
      <c r="E32" s="757"/>
      <c r="F32" s="757"/>
      <c r="G32" s="757"/>
      <c r="H32" s="757"/>
      <c r="I32" s="757"/>
    </row>
    <row r="33" spans="2:15" ht="9" customHeight="1"/>
    <row r="34" spans="2:15" ht="15" customHeight="1">
      <c r="B34" s="757" t="s">
        <v>3320</v>
      </c>
      <c r="C34" s="757"/>
      <c r="D34" s="757"/>
      <c r="E34" s="757"/>
      <c r="F34" s="757"/>
      <c r="G34" s="757"/>
      <c r="H34" s="757"/>
      <c r="I34" s="385" t="b">
        <v>0</v>
      </c>
    </row>
    <row r="35" spans="2:15">
      <c r="B35" s="464"/>
      <c r="C35" s="464"/>
      <c r="D35" s="464"/>
      <c r="E35" s="464"/>
      <c r="F35" s="464"/>
      <c r="G35" s="464"/>
    </row>
    <row r="36" spans="2:15">
      <c r="B36" s="26" t="s">
        <v>3225</v>
      </c>
      <c r="O36" s="177"/>
    </row>
    <row r="37" spans="2:15">
      <c r="C37" s="423" t="s">
        <v>3322</v>
      </c>
    </row>
    <row r="38" spans="2:15">
      <c r="B38" s="804" t="s">
        <v>769</v>
      </c>
      <c r="C38" s="805"/>
      <c r="D38" s="313"/>
      <c r="E38" s="491" t="b">
        <v>0</v>
      </c>
      <c r="F38" s="281" t="s">
        <v>3226</v>
      </c>
      <c r="G38" s="281"/>
      <c r="H38" s="281"/>
      <c r="I38" s="174"/>
      <c r="J38" s="175"/>
    </row>
    <row r="39" spans="2:15" ht="9" customHeight="1">
      <c r="B39" s="314"/>
      <c r="C39" s="316"/>
      <c r="D39" s="315"/>
      <c r="E39" s="481"/>
      <c r="F39" s="179"/>
      <c r="G39" s="318"/>
      <c r="H39" s="318"/>
      <c r="I39" s="179"/>
      <c r="J39" s="68"/>
    </row>
    <row r="40" spans="2:15" ht="14.45" customHeight="1">
      <c r="B40" s="808" t="s">
        <v>3221</v>
      </c>
      <c r="C40" s="812"/>
      <c r="D40" s="473"/>
      <c r="E40" s="479" t="b">
        <v>0</v>
      </c>
      <c r="F40" s="480" t="s">
        <v>3223</v>
      </c>
      <c r="G40" s="480"/>
      <c r="H40" s="480"/>
      <c r="J40" s="178"/>
    </row>
    <row r="41" spans="2:15">
      <c r="B41" s="808"/>
      <c r="C41" s="812"/>
      <c r="D41" s="473"/>
      <c r="E41" s="479" t="b">
        <v>0</v>
      </c>
      <c r="F41" s="480" t="s">
        <v>3222</v>
      </c>
      <c r="G41" s="480"/>
      <c r="H41" s="480"/>
      <c r="J41" s="178"/>
    </row>
    <row r="42" spans="2:15">
      <c r="B42" s="655"/>
      <c r="C42" s="472"/>
      <c r="D42" s="473"/>
      <c r="E42" s="674" t="b">
        <v>0</v>
      </c>
      <c r="F42" s="480" t="s">
        <v>3351</v>
      </c>
      <c r="G42" s="480"/>
      <c r="H42" s="480"/>
      <c r="J42" s="178"/>
    </row>
    <row r="43" spans="2:15">
      <c r="B43" s="655"/>
      <c r="C43" s="472"/>
      <c r="D43" s="473"/>
      <c r="E43" s="674" t="b">
        <v>0</v>
      </c>
      <c r="F43" s="480" t="s">
        <v>3321</v>
      </c>
      <c r="G43" s="480"/>
      <c r="H43" s="480"/>
      <c r="J43" s="178"/>
    </row>
    <row r="44" spans="2:15" ht="9" customHeight="1">
      <c r="B44" s="314"/>
      <c r="C44" s="316"/>
      <c r="D44" s="315"/>
      <c r="J44" s="68"/>
    </row>
    <row r="45" spans="2:15">
      <c r="B45" s="804" t="s">
        <v>1096</v>
      </c>
      <c r="C45" s="805"/>
      <c r="D45" s="810"/>
      <c r="E45" s="491" t="b">
        <v>0</v>
      </c>
      <c r="F45" s="281" t="s">
        <v>1067</v>
      </c>
      <c r="G45" s="174"/>
      <c r="H45" s="281"/>
      <c r="I45" s="174"/>
      <c r="J45" s="175"/>
    </row>
    <row r="46" spans="2:15">
      <c r="B46" s="808"/>
      <c r="C46" s="809"/>
      <c r="D46" s="811"/>
      <c r="E46" s="479" t="b">
        <v>0</v>
      </c>
      <c r="F46" s="283" t="s">
        <v>1068</v>
      </c>
      <c r="H46" s="282"/>
      <c r="J46" s="178"/>
    </row>
    <row r="47" spans="2:15" ht="9" customHeight="1">
      <c r="B47" s="806"/>
      <c r="C47" s="807"/>
      <c r="D47" s="315"/>
      <c r="E47" s="70"/>
      <c r="I47" s="179"/>
      <c r="J47" s="68"/>
    </row>
    <row r="48" spans="2:15">
      <c r="B48" s="804" t="s">
        <v>1222</v>
      </c>
      <c r="C48" s="805"/>
      <c r="D48" s="313"/>
      <c r="E48" s="690" t="b">
        <v>0</v>
      </c>
      <c r="F48" s="281" t="s">
        <v>3323</v>
      </c>
      <c r="G48" s="319"/>
      <c r="H48" s="284"/>
      <c r="I48" s="174"/>
      <c r="J48" s="175"/>
    </row>
    <row r="49" spans="2:10">
      <c r="B49" s="655"/>
      <c r="C49" s="472"/>
      <c r="D49" s="473"/>
      <c r="E49" s="690" t="b">
        <v>0</v>
      </c>
      <c r="F49" s="480" t="s">
        <v>3324</v>
      </c>
      <c r="G49" s="283"/>
      <c r="H49" s="282"/>
      <c r="J49" s="178"/>
    </row>
    <row r="50" spans="2:10" ht="9" customHeight="1">
      <c r="B50" s="314"/>
      <c r="C50" s="316"/>
      <c r="D50" s="315"/>
      <c r="E50" s="317"/>
      <c r="F50" s="318"/>
      <c r="G50" s="285"/>
      <c r="H50" s="286"/>
      <c r="I50" s="179"/>
      <c r="J50" s="68"/>
    </row>
    <row r="51" spans="2:10">
      <c r="B51" t="s">
        <v>3326</v>
      </c>
      <c r="C51" s="472"/>
      <c r="D51" s="478"/>
      <c r="E51" s="478"/>
      <c r="F51" s="283"/>
      <c r="G51" s="282"/>
      <c r="H51" s="282"/>
    </row>
    <row r="52" spans="2:10" ht="9" customHeight="1">
      <c r="B52" s="472"/>
      <c r="C52" s="472"/>
      <c r="D52" s="478"/>
      <c r="E52" s="478"/>
      <c r="F52" s="283"/>
      <c r="G52" s="282"/>
      <c r="H52" s="282"/>
    </row>
    <row r="53" spans="2:10">
      <c r="B53" s="283" t="s">
        <v>3224</v>
      </c>
      <c r="C53" s="282"/>
      <c r="D53" s="282"/>
      <c r="E53" s="489" t="b">
        <v>0</v>
      </c>
    </row>
    <row r="54" spans="2:10">
      <c r="B54" t="s">
        <v>875</v>
      </c>
    </row>
    <row r="55" spans="2:10">
      <c r="B55" s="777"/>
      <c r="C55" s="720"/>
      <c r="D55" s="720"/>
      <c r="E55" s="778"/>
    </row>
    <row r="56" spans="2:10">
      <c r="B56" s="779"/>
      <c r="C56" s="717"/>
      <c r="D56" s="717"/>
      <c r="E56" s="780"/>
    </row>
    <row r="57" spans="2:10">
      <c r="B57" s="781"/>
      <c r="C57" s="718"/>
      <c r="D57" s="718"/>
      <c r="E57" s="782"/>
    </row>
    <row r="58" spans="2:10" ht="9" customHeight="1"/>
  </sheetData>
  <sheetProtection algorithmName="SHA-512" hashValue="kVKBCbh8ZzCvWBTB7PkyU8LHidcs5w8nrJ50MfQNYwb52gWwXvpSwTWZamwhmBOrxPyi4BW0XHMze+rmhgnNkQ==" saltValue="Nh+/+T87odsgym9fdcrzaA==" spinCount="100000" sheet="1" objects="1" scenarios="1" autoFilter="0"/>
  <mergeCells count="13">
    <mergeCell ref="I16:K17"/>
    <mergeCell ref="B55:E57"/>
    <mergeCell ref="B32:I32"/>
    <mergeCell ref="B23:I26"/>
    <mergeCell ref="B28:I28"/>
    <mergeCell ref="B30:I30"/>
    <mergeCell ref="B38:C38"/>
    <mergeCell ref="B47:C47"/>
    <mergeCell ref="B45:C46"/>
    <mergeCell ref="D45:D46"/>
    <mergeCell ref="B48:C48"/>
    <mergeCell ref="B40:C41"/>
    <mergeCell ref="B34:H34"/>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9"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9"/>
  <sheetViews>
    <sheetView zoomScale="110" zoomScaleNormal="110" workbookViewId="0">
      <selection activeCell="C59" sqref="C59:G59"/>
    </sheetView>
  </sheetViews>
  <sheetFormatPr defaultColWidth="8.85546875" defaultRowHeight="15"/>
  <cols>
    <col min="1" max="1" width="2.28515625" style="17" customWidth="1"/>
    <col min="2" max="2" width="2.7109375" style="17" customWidth="1"/>
    <col min="3" max="3" width="29.5703125" style="17" customWidth="1"/>
    <col min="4" max="4" width="15.42578125" style="17" customWidth="1"/>
    <col min="5" max="5" width="3.85546875" style="17" customWidth="1"/>
    <col min="6" max="6" width="3.140625" style="17" customWidth="1"/>
    <col min="7" max="7" width="21" style="17" customWidth="1"/>
    <col min="8" max="8" width="7.42578125" style="17" customWidth="1"/>
    <col min="9" max="9" width="10.5703125" style="17" customWidth="1"/>
    <col min="10" max="10" width="11.5703125" style="17" customWidth="1"/>
    <col min="11" max="11" width="6.28515625" style="17" customWidth="1"/>
    <col min="12" max="12" width="15.7109375" style="17" customWidth="1"/>
    <col min="13" max="13" width="2.7109375" style="190" customWidth="1"/>
    <col min="14" max="14" width="15.28515625" style="17" hidden="1" customWidth="1"/>
    <col min="15" max="17" width="8.85546875" style="17" hidden="1" customWidth="1"/>
    <col min="18" max="18" width="3.5703125" style="190" customWidth="1"/>
    <col min="19" max="16384" width="8.85546875" style="17"/>
  </cols>
  <sheetData>
    <row r="1" spans="1:18" ht="15.75">
      <c r="A1" s="9" t="str">
        <f>'DEV Info'!A1</f>
        <v xml:space="preserve">Virginia Housing Rental Housing Loan Application </v>
      </c>
      <c r="B1" s="13"/>
      <c r="N1" s="26" t="s">
        <v>838</v>
      </c>
    </row>
    <row r="2" spans="1:18" ht="7.15" customHeight="1" thickBot="1">
      <c r="A2" s="71"/>
      <c r="B2" s="71"/>
      <c r="C2" s="71"/>
      <c r="D2" s="71"/>
      <c r="E2" s="71"/>
      <c r="F2" s="71"/>
      <c r="G2" s="71"/>
      <c r="H2" s="71"/>
      <c r="I2" s="71"/>
      <c r="J2" s="71"/>
    </row>
    <row r="3" spans="1:18" ht="9.6" customHeight="1"/>
    <row r="4" spans="1:18" ht="18.75">
      <c r="A4" s="27" t="s">
        <v>798</v>
      </c>
      <c r="B4" s="27"/>
      <c r="C4" s="709"/>
    </row>
    <row r="5" spans="1:18" ht="9" customHeight="1"/>
    <row r="6" spans="1:18" ht="29.25" customHeight="1">
      <c r="B6" s="820" t="s">
        <v>876</v>
      </c>
      <c r="C6" s="820"/>
      <c r="D6" s="820"/>
      <c r="E6" s="820"/>
      <c r="F6" s="820"/>
      <c r="G6" s="820"/>
      <c r="H6" s="820"/>
      <c r="I6" s="820"/>
      <c r="J6" s="820"/>
      <c r="K6" s="366"/>
    </row>
    <row r="7" spans="1:18" s="25" customFormat="1" ht="7.9" customHeight="1">
      <c r="M7" s="191"/>
      <c r="R7" s="191"/>
    </row>
    <row r="8" spans="1:18" s="25" customFormat="1" ht="12.75">
      <c r="B8" s="188" t="s">
        <v>314</v>
      </c>
      <c r="C8" s="187" t="s">
        <v>159</v>
      </c>
      <c r="D8" s="404" t="b">
        <v>0</v>
      </c>
      <c r="F8" s="188" t="s">
        <v>322</v>
      </c>
      <c r="G8" s="25" t="s">
        <v>1335</v>
      </c>
      <c r="I8" s="404" t="b">
        <v>0</v>
      </c>
      <c r="M8" s="191"/>
      <c r="R8" s="191"/>
    </row>
    <row r="9" spans="1:18" s="25" customFormat="1">
      <c r="B9" s="188" t="s">
        <v>315</v>
      </c>
      <c r="C9" s="187" t="s">
        <v>160</v>
      </c>
      <c r="D9" s="404" t="b">
        <v>0</v>
      </c>
      <c r="F9" s="188" t="s">
        <v>312</v>
      </c>
      <c r="G9" s="187" t="s">
        <v>168</v>
      </c>
      <c r="H9" s="404" t="b">
        <v>0</v>
      </c>
      <c r="M9" s="191"/>
      <c r="N9" s="266" t="s">
        <v>64</v>
      </c>
      <c r="R9" s="191"/>
    </row>
    <row r="10" spans="1:18" s="25" customFormat="1" ht="12.75">
      <c r="B10" s="188" t="s">
        <v>316</v>
      </c>
      <c r="C10" s="187" t="s">
        <v>162</v>
      </c>
      <c r="D10" s="404" t="b">
        <v>0</v>
      </c>
      <c r="F10" s="188" t="s">
        <v>313</v>
      </c>
      <c r="G10" s="187" t="s">
        <v>169</v>
      </c>
      <c r="H10" s="404" t="b">
        <v>0</v>
      </c>
      <c r="M10" s="191"/>
      <c r="N10" s="264" t="b">
        <v>1</v>
      </c>
      <c r="R10" s="191"/>
    </row>
    <row r="11" spans="1:18" s="25" customFormat="1" ht="12.75">
      <c r="B11" s="188" t="s">
        <v>317</v>
      </c>
      <c r="C11" s="187" t="s">
        <v>163</v>
      </c>
      <c r="D11" s="404" t="b">
        <v>0</v>
      </c>
      <c r="F11" s="188" t="s">
        <v>323</v>
      </c>
      <c r="G11" s="187" t="s">
        <v>170</v>
      </c>
      <c r="H11" s="404" t="b">
        <v>0</v>
      </c>
      <c r="M11" s="191"/>
      <c r="N11" s="265" t="b">
        <v>0</v>
      </c>
      <c r="R11" s="191"/>
    </row>
    <row r="12" spans="1:18" s="25" customFormat="1" ht="12.75">
      <c r="B12" s="188" t="s">
        <v>318</v>
      </c>
      <c r="C12" s="187" t="s">
        <v>164</v>
      </c>
      <c r="D12" s="404" t="b">
        <v>0</v>
      </c>
      <c r="F12" s="188" t="s">
        <v>324</v>
      </c>
      <c r="G12" s="187" t="s">
        <v>171</v>
      </c>
      <c r="H12" s="404" t="b">
        <v>0</v>
      </c>
      <c r="M12" s="191"/>
      <c r="R12" s="191"/>
    </row>
    <row r="13" spans="1:18" s="25" customFormat="1" ht="12.75">
      <c r="B13" s="188" t="s">
        <v>319</v>
      </c>
      <c r="C13" s="187" t="s">
        <v>165</v>
      </c>
      <c r="D13" s="404" t="b">
        <v>0</v>
      </c>
      <c r="F13" s="188" t="s">
        <v>325</v>
      </c>
      <c r="G13" s="187" t="s">
        <v>172</v>
      </c>
      <c r="H13" s="404" t="b">
        <v>0</v>
      </c>
      <c r="M13" s="191"/>
      <c r="R13" s="191"/>
    </row>
    <row r="14" spans="1:18" s="25" customFormat="1" ht="12.75">
      <c r="B14" s="188" t="s">
        <v>320</v>
      </c>
      <c r="C14" s="187" t="s">
        <v>166</v>
      </c>
      <c r="D14" s="404" t="b">
        <v>0</v>
      </c>
      <c r="M14" s="191"/>
      <c r="R14" s="191"/>
    </row>
    <row r="15" spans="1:18" s="25" customFormat="1" ht="12.75">
      <c r="B15" s="188" t="s">
        <v>321</v>
      </c>
      <c r="C15" s="187" t="s">
        <v>167</v>
      </c>
      <c r="D15" s="404" t="b">
        <v>0</v>
      </c>
      <c r="M15" s="191"/>
      <c r="R15" s="191"/>
    </row>
    <row r="16" spans="1:18" s="25" customFormat="1" ht="12.75">
      <c r="B16" s="188"/>
      <c r="C16" s="187"/>
      <c r="D16" s="187"/>
      <c r="E16" s="187"/>
      <c r="F16" s="187"/>
      <c r="G16" s="187"/>
      <c r="H16" s="187"/>
      <c r="I16" s="187"/>
      <c r="M16" s="191"/>
      <c r="R16" s="191"/>
    </row>
    <row r="17" spans="2:18" s="25" customFormat="1" ht="28.9" customHeight="1">
      <c r="B17" s="820" t="s">
        <v>3327</v>
      </c>
      <c r="C17" s="820"/>
      <c r="D17" s="820"/>
      <c r="E17" s="820"/>
      <c r="F17" s="820"/>
      <c r="G17" s="820"/>
      <c r="H17" s="820"/>
      <c r="I17" s="820"/>
      <c r="J17" s="820"/>
      <c r="K17" s="366"/>
      <c r="M17" s="191"/>
      <c r="R17" s="191"/>
    </row>
    <row r="18" spans="2:18" s="25" customFormat="1" ht="12.75">
      <c r="B18" s="188" t="s">
        <v>314</v>
      </c>
      <c r="C18" s="650"/>
      <c r="F18" s="188" t="s">
        <v>317</v>
      </c>
      <c r="G18" s="814"/>
      <c r="H18" s="814"/>
      <c r="M18" s="191"/>
      <c r="R18" s="191"/>
    </row>
    <row r="19" spans="2:18" s="25" customFormat="1" ht="12.75">
      <c r="B19" s="188" t="s">
        <v>315</v>
      </c>
      <c r="C19" s="650"/>
      <c r="F19" s="188" t="s">
        <v>318</v>
      </c>
      <c r="G19" s="815"/>
      <c r="H19" s="815"/>
      <c r="M19" s="191"/>
      <c r="R19" s="191"/>
    </row>
    <row r="20" spans="2:18" s="25" customFormat="1" ht="12.75">
      <c r="B20" s="188" t="s">
        <v>316</v>
      </c>
      <c r="C20" s="650"/>
      <c r="F20" s="188"/>
      <c r="G20" s="187"/>
      <c r="M20" s="191"/>
      <c r="R20" s="191"/>
    </row>
    <row r="21" spans="2:18" ht="10.9" customHeight="1">
      <c r="B21" s="26"/>
      <c r="C21" s="26"/>
      <c r="D21" s="26"/>
      <c r="E21" s="26"/>
      <c r="F21" s="26"/>
      <c r="G21" s="26"/>
      <c r="H21" s="26"/>
      <c r="I21" s="26"/>
      <c r="J21" s="26"/>
      <c r="K21" s="26"/>
    </row>
    <row r="22" spans="2:18" ht="14.45" customHeight="1">
      <c r="B22" s="26" t="s">
        <v>3310</v>
      </c>
      <c r="C22" s="187"/>
      <c r="D22" s="799"/>
      <c r="E22" s="799"/>
      <c r="F22" s="799"/>
      <c r="G22" s="799"/>
    </row>
    <row r="23" spans="2:18" s="25" customFormat="1" ht="9" customHeight="1">
      <c r="C23" s="187"/>
      <c r="M23" s="191"/>
      <c r="R23" s="191"/>
    </row>
    <row r="24" spans="2:18">
      <c r="B24" s="26" t="s">
        <v>3311</v>
      </c>
      <c r="N24" s="26"/>
    </row>
    <row r="25" spans="2:18" ht="7.9" customHeight="1">
      <c r="C25" s="187"/>
      <c r="N25" s="26"/>
    </row>
    <row r="26" spans="2:18" s="25" customFormat="1" ht="13.9" customHeight="1">
      <c r="B26" s="451" t="s">
        <v>314</v>
      </c>
      <c r="C26" s="187" t="s">
        <v>148</v>
      </c>
      <c r="D26" s="404" t="b">
        <v>0</v>
      </c>
      <c r="F26" s="188" t="s">
        <v>313</v>
      </c>
      <c r="G26" s="187" t="s">
        <v>1462</v>
      </c>
      <c r="H26" s="404" t="b">
        <v>0</v>
      </c>
      <c r="M26" s="191"/>
      <c r="N26" s="430"/>
      <c r="R26" s="191"/>
    </row>
    <row r="27" spans="2:18" s="25" customFormat="1" ht="13.9" customHeight="1">
      <c r="B27" s="245" t="s">
        <v>315</v>
      </c>
      <c r="C27" s="187" t="s">
        <v>149</v>
      </c>
      <c r="D27" s="404" t="b">
        <v>0</v>
      </c>
      <c r="F27" s="188" t="s">
        <v>323</v>
      </c>
      <c r="G27" s="187" t="s">
        <v>155</v>
      </c>
      <c r="H27" s="404" t="b">
        <v>0</v>
      </c>
      <c r="M27" s="191"/>
      <c r="N27" s="430"/>
      <c r="R27" s="191"/>
    </row>
    <row r="28" spans="2:18" s="25" customFormat="1" ht="12.75">
      <c r="B28" s="245" t="s">
        <v>316</v>
      </c>
      <c r="C28" s="187" t="s">
        <v>1338</v>
      </c>
      <c r="D28" s="404" t="b">
        <v>0</v>
      </c>
      <c r="F28" s="188" t="s">
        <v>324</v>
      </c>
      <c r="G28" s="187" t="s">
        <v>156</v>
      </c>
      <c r="H28" s="404" t="b">
        <v>0</v>
      </c>
      <c r="M28" s="191"/>
      <c r="N28" s="25" t="s">
        <v>1233</v>
      </c>
      <c r="R28" s="191"/>
    </row>
    <row r="29" spans="2:18" s="25" customFormat="1" ht="12.75">
      <c r="B29" s="245" t="s">
        <v>317</v>
      </c>
      <c r="C29" s="187" t="s">
        <v>150</v>
      </c>
      <c r="D29" s="404" t="b">
        <v>0</v>
      </c>
      <c r="F29" s="188" t="s">
        <v>325</v>
      </c>
      <c r="G29" s="187" t="s">
        <v>1463</v>
      </c>
      <c r="H29" s="404" t="b">
        <v>0</v>
      </c>
      <c r="M29" s="191"/>
      <c r="N29" s="25" t="s">
        <v>1232</v>
      </c>
      <c r="O29" s="504" t="b">
        <f>IF(H33&gt;0,TRUE,FALSE)</f>
        <v>0</v>
      </c>
      <c r="R29" s="191"/>
    </row>
    <row r="30" spans="2:18" s="25" customFormat="1" ht="12.75">
      <c r="B30" s="245" t="s">
        <v>318</v>
      </c>
      <c r="C30" s="187" t="s">
        <v>151</v>
      </c>
      <c r="D30" s="404" t="b">
        <v>0</v>
      </c>
      <c r="F30" s="188" t="s">
        <v>326</v>
      </c>
      <c r="G30" s="187" t="s">
        <v>1341</v>
      </c>
      <c r="H30" s="404" t="b">
        <v>0</v>
      </c>
      <c r="M30" s="191"/>
      <c r="N30" s="25" t="s">
        <v>1230</v>
      </c>
      <c r="O30" s="505" t="b">
        <f>IF(H34&gt;0,TRUE,FALSE)</f>
        <v>0</v>
      </c>
      <c r="R30" s="191"/>
    </row>
    <row r="31" spans="2:18" s="25" customFormat="1" ht="12.75">
      <c r="B31" s="245" t="s">
        <v>319</v>
      </c>
      <c r="C31" s="187" t="s">
        <v>152</v>
      </c>
      <c r="D31" s="404" t="b">
        <v>0</v>
      </c>
      <c r="F31" s="188" t="s">
        <v>327</v>
      </c>
      <c r="G31" s="187" t="s">
        <v>157</v>
      </c>
      <c r="H31" s="404" t="b">
        <v>0</v>
      </c>
      <c r="M31" s="191"/>
      <c r="N31" s="25" t="s">
        <v>1231</v>
      </c>
      <c r="O31" s="505" t="b">
        <f>IF(H35&gt;0,TRUE,FALSE)</f>
        <v>0</v>
      </c>
      <c r="R31" s="191"/>
    </row>
    <row r="32" spans="2:18" s="25" customFormat="1" ht="12.75">
      <c r="C32" s="425" t="s">
        <v>1451</v>
      </c>
      <c r="D32" s="492"/>
      <c r="F32" s="188" t="s">
        <v>328</v>
      </c>
      <c r="G32" s="187" t="s">
        <v>158</v>
      </c>
      <c r="H32" s="404" t="b">
        <v>0</v>
      </c>
      <c r="M32" s="191"/>
      <c r="N32" s="25" t="s">
        <v>3281</v>
      </c>
      <c r="O32" s="505" t="b">
        <f t="shared" ref="O32:O33" si="0">IF(H36&gt;0,TRUE,FALSE)</f>
        <v>0</v>
      </c>
      <c r="R32" s="191"/>
    </row>
    <row r="33" spans="1:18" s="25" customFormat="1" ht="12.75">
      <c r="B33" s="245" t="s">
        <v>320</v>
      </c>
      <c r="C33" s="187" t="s">
        <v>153</v>
      </c>
      <c r="D33" s="404" t="b">
        <v>0</v>
      </c>
      <c r="F33" s="188" t="s">
        <v>329</v>
      </c>
      <c r="G33" s="452" t="s">
        <v>3328</v>
      </c>
      <c r="H33" s="821"/>
      <c r="I33" s="821"/>
      <c r="J33" s="821"/>
      <c r="M33" s="191"/>
      <c r="N33" s="25" t="s">
        <v>3280</v>
      </c>
      <c r="O33" s="506" t="b">
        <f t="shared" si="0"/>
        <v>0</v>
      </c>
      <c r="R33" s="191"/>
    </row>
    <row r="34" spans="1:18" s="25" customFormat="1" ht="12.75">
      <c r="B34" s="245" t="s">
        <v>321</v>
      </c>
      <c r="C34" s="187" t="s">
        <v>154</v>
      </c>
      <c r="D34" s="404" t="b">
        <v>0</v>
      </c>
      <c r="G34" s="452" t="s">
        <v>3284</v>
      </c>
      <c r="H34" s="819"/>
      <c r="I34" s="819"/>
      <c r="J34" s="819"/>
      <c r="M34" s="191"/>
      <c r="R34" s="191"/>
    </row>
    <row r="35" spans="1:18" s="25" customFormat="1" ht="12.75">
      <c r="B35" s="245" t="s">
        <v>322</v>
      </c>
      <c r="C35" s="187" t="s">
        <v>173</v>
      </c>
      <c r="D35" s="404" t="b">
        <v>0</v>
      </c>
      <c r="G35" s="413" t="s">
        <v>1452</v>
      </c>
      <c r="H35" s="819"/>
      <c r="I35" s="819"/>
      <c r="J35" s="819"/>
      <c r="M35" s="191"/>
      <c r="R35" s="191"/>
    </row>
    <row r="36" spans="1:18" s="25" customFormat="1" ht="12.75">
      <c r="B36" s="188"/>
      <c r="G36" s="413" t="s">
        <v>3282</v>
      </c>
      <c r="H36" s="822"/>
      <c r="I36" s="822"/>
      <c r="J36" s="822"/>
      <c r="M36" s="191"/>
      <c r="R36" s="191"/>
    </row>
    <row r="37" spans="1:18" s="25" customFormat="1" ht="12.75">
      <c r="G37" s="413" t="s">
        <v>3283</v>
      </c>
      <c r="H37" s="813"/>
      <c r="I37" s="813"/>
      <c r="J37" s="813"/>
      <c r="M37" s="191"/>
      <c r="R37" s="191"/>
    </row>
    <row r="38" spans="1:18" s="25" customFormat="1" ht="12.75">
      <c r="M38" s="191"/>
      <c r="R38" s="191"/>
    </row>
    <row r="39" spans="1:18" ht="18.75">
      <c r="A39" s="27" t="s">
        <v>799</v>
      </c>
      <c r="B39" s="27"/>
      <c r="C39" s="709"/>
    </row>
    <row r="40" spans="1:18" customFormat="1">
      <c r="C40" t="s">
        <v>1059</v>
      </c>
      <c r="M40" s="138"/>
      <c r="R40" s="138"/>
    </row>
    <row r="41" spans="1:18" customFormat="1">
      <c r="C41" t="s">
        <v>1223</v>
      </c>
      <c r="E41" s="287"/>
      <c r="I41" s="287" t="s">
        <v>1224</v>
      </c>
      <c r="M41" s="138"/>
      <c r="R41" s="138"/>
    </row>
    <row r="42" spans="1:18" customFormat="1">
      <c r="C42" t="s">
        <v>1039</v>
      </c>
      <c r="M42" s="138"/>
      <c r="R42" s="138"/>
    </row>
    <row r="43" spans="1:18" customFormat="1">
      <c r="C43" t="s">
        <v>877</v>
      </c>
      <c r="M43" s="138"/>
      <c r="R43" s="138"/>
    </row>
    <row r="44" spans="1:18" customFormat="1">
      <c r="C44" s="302" t="s">
        <v>174</v>
      </c>
      <c r="M44" s="138"/>
      <c r="R44" s="138"/>
    </row>
    <row r="46" spans="1:18" ht="18.75">
      <c r="A46" s="27" t="s">
        <v>800</v>
      </c>
      <c r="B46" s="27"/>
      <c r="C46" s="709"/>
    </row>
    <row r="47" spans="1:18" customFormat="1">
      <c r="C47" t="s">
        <v>1060</v>
      </c>
      <c r="M47" s="138"/>
      <c r="R47" s="138"/>
    </row>
    <row r="48" spans="1:18" customFormat="1">
      <c r="C48" t="s">
        <v>705</v>
      </c>
      <c r="M48" s="138"/>
      <c r="R48" s="138"/>
    </row>
    <row r="49" spans="3:18" customFormat="1">
      <c r="C49" t="s">
        <v>708</v>
      </c>
      <c r="M49" s="138"/>
      <c r="R49" s="138"/>
    </row>
    <row r="50" spans="3:18" customFormat="1">
      <c r="C50" t="s">
        <v>175</v>
      </c>
      <c r="M50" s="138"/>
      <c r="R50" s="138"/>
    </row>
    <row r="51" spans="3:18" customFormat="1">
      <c r="C51" t="s">
        <v>1040</v>
      </c>
      <c r="M51" s="138"/>
      <c r="R51" s="138"/>
    </row>
    <row r="52" spans="3:18" customFormat="1">
      <c r="M52" s="138"/>
      <c r="R52" s="138"/>
    </row>
    <row r="53" spans="3:18" customFormat="1">
      <c r="C53" s="26" t="s">
        <v>823</v>
      </c>
      <c r="G53" s="818">
        <f>Team!E43</f>
        <v>0</v>
      </c>
      <c r="H53" s="818"/>
      <c r="I53" s="179"/>
      <c r="J53" s="179"/>
      <c r="M53" s="138"/>
      <c r="R53" s="138"/>
    </row>
    <row r="54" spans="3:18" customFormat="1" ht="7.15" customHeight="1">
      <c r="G54" s="189"/>
      <c r="H54" s="189"/>
      <c r="M54" s="138"/>
      <c r="R54" s="138"/>
    </row>
    <row r="55" spans="3:18" customFormat="1">
      <c r="C55" t="s">
        <v>1225</v>
      </c>
      <c r="E55" s="817" t="b">
        <v>0</v>
      </c>
      <c r="F55" s="817"/>
      <c r="I55" s="57" t="s">
        <v>176</v>
      </c>
      <c r="J55" s="405">
        <v>0</v>
      </c>
      <c r="M55" s="138"/>
      <c r="R55" s="138"/>
    </row>
    <row r="56" spans="3:18" customFormat="1" ht="10.15" customHeight="1">
      <c r="M56" s="138"/>
      <c r="R56" s="138"/>
    </row>
    <row r="57" spans="3:18" customFormat="1">
      <c r="C57" t="s">
        <v>1226</v>
      </c>
      <c r="H57" s="384" t="b">
        <v>0</v>
      </c>
      <c r="M57" s="138"/>
      <c r="R57" s="138"/>
    </row>
    <row r="58" spans="3:18">
      <c r="E58" s="81"/>
      <c r="F58" s="81"/>
      <c r="G58" s="81"/>
      <c r="H58" s="81"/>
      <c r="I58" s="81"/>
      <c r="J58" s="81"/>
      <c r="K58" s="81"/>
    </row>
    <row r="59" spans="3:18">
      <c r="C59" s="816" t="s">
        <v>1270</v>
      </c>
      <c r="D59" s="816"/>
      <c r="E59" s="816"/>
      <c r="F59" s="816"/>
      <c r="G59" s="816"/>
    </row>
  </sheetData>
  <sheetProtection algorithmName="SHA-512" hashValue="XwoymlgL8INv2gT1pfqtzAqLZ2I+znwPA6RIezEyzNRhfWBXoXhoUy1ghxah8NJBaKZVzjc5UWNdoz3+UQK6nQ==" saltValue="0MWIy0IbvW720tyzP/FAcw==" spinCount="100000" sheet="1" objects="1" scenarios="1" autoFilter="0"/>
  <mergeCells count="13">
    <mergeCell ref="B6:J6"/>
    <mergeCell ref="B17:J17"/>
    <mergeCell ref="D22:G22"/>
    <mergeCell ref="H33:J33"/>
    <mergeCell ref="H36:J36"/>
    <mergeCell ref="H37:J37"/>
    <mergeCell ref="G18:H18"/>
    <mergeCell ref="G19:H19"/>
    <mergeCell ref="C59:G59"/>
    <mergeCell ref="E55:F55"/>
    <mergeCell ref="G53:H53"/>
    <mergeCell ref="H34:J34"/>
    <mergeCell ref="H35:J35"/>
  </mergeCells>
  <dataValidations count="2">
    <dataValidation type="list" allowBlank="1" showInputMessage="1" showErrorMessage="1" errorTitle="Invalid Entry" error="Must select True or False!" sqref="H57 E55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I41" r:id="rId1" xr:uid="{00000000-0004-0000-0E00-000000000000}"/>
    <hyperlink ref="C59" r:id="rId2" xr:uid="{00000000-0004-0000-0E00-000001000000}"/>
    <hyperlink ref="C59:G59" r:id="rId3" display="(Click here for Certified Management details)" xr:uid="{00000000-0004-0000-0E00-000002000000}"/>
  </hyperlinks>
  <printOptions horizontalCentered="1"/>
  <pageMargins left="0.45" right="0.7" top="0.25" bottom="0.75" header="0.3" footer="0.3"/>
  <pageSetup scale="86" orientation="portrait" r:id="rId4"/>
  <headerFooter>
    <oddFooter>&amp;L&amp;9&amp;F&amp;R&amp;9&amp;F, Page &amp;P of &amp;N</oddFooter>
  </headerFooter>
  <ignoredErrors>
    <ignoredError sqref="G35:G38" numberStoredAsText="1"/>
  </ignoredError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Normal="100" zoomScaleSheetLayoutView="100" workbookViewId="0">
      <selection activeCell="B8" sqref="B8"/>
    </sheetView>
  </sheetViews>
  <sheetFormatPr defaultRowHeight="15"/>
  <cols>
    <col min="1" max="1" width="3.140625" style="26"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14.85546875" customWidth="1"/>
    <col min="15" max="15" width="7.7109375" customWidth="1"/>
    <col min="16" max="16" width="3.85546875" style="138"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8" customWidth="1"/>
    <col min="42" max="53" width="8.85546875" hidden="1" customWidth="1"/>
    <col min="54" max="54" width="2.42578125" style="138" customWidth="1"/>
  </cols>
  <sheetData>
    <row r="1" spans="1:54">
      <c r="A1" s="9" t="str">
        <f>'DEV Info'!A1</f>
        <v xml:space="preserve">Virginia Housing Rental Housing Loan Application </v>
      </c>
    </row>
    <row r="2" spans="1:54" ht="7.9" customHeight="1" thickBot="1">
      <c r="A2" s="53"/>
      <c r="B2" s="1"/>
      <c r="C2" s="1"/>
      <c r="D2" s="1"/>
      <c r="E2" s="1"/>
      <c r="F2" s="1"/>
      <c r="G2" s="1"/>
      <c r="H2" s="1"/>
      <c r="I2" s="1"/>
      <c r="J2" s="1"/>
      <c r="K2" s="1"/>
      <c r="L2" s="1"/>
      <c r="M2" s="88"/>
    </row>
    <row r="3" spans="1:54" ht="6.75" customHeight="1">
      <c r="T3" s="198"/>
    </row>
    <row r="4" spans="1:54" ht="18.75">
      <c r="A4" s="27" t="s">
        <v>801</v>
      </c>
      <c r="E4" s="244" t="s">
        <v>3298</v>
      </c>
      <c r="L4" s="198" t="s">
        <v>1227</v>
      </c>
      <c r="T4" s="26" t="s">
        <v>767</v>
      </c>
    </row>
    <row r="5" spans="1:54" ht="6" customHeight="1">
      <c r="A5" s="54"/>
      <c r="B5" s="26"/>
      <c r="M5" s="26"/>
      <c r="U5" s="26"/>
    </row>
    <row r="6" spans="1:54" ht="7.5" customHeight="1"/>
    <row r="7" spans="1:54" s="28" customFormat="1" ht="35.25" customHeight="1">
      <c r="A7" s="29"/>
      <c r="B7" s="185" t="s">
        <v>177</v>
      </c>
      <c r="C7" s="185" t="s">
        <v>178</v>
      </c>
      <c r="D7" s="185" t="s">
        <v>179</v>
      </c>
      <c r="E7" s="185" t="s">
        <v>763</v>
      </c>
      <c r="F7" s="185" t="s">
        <v>181</v>
      </c>
      <c r="G7" s="185" t="s">
        <v>180</v>
      </c>
      <c r="H7" s="185" t="s">
        <v>839</v>
      </c>
      <c r="I7" s="185" t="s">
        <v>184</v>
      </c>
      <c r="J7" s="185" t="s">
        <v>182</v>
      </c>
      <c r="K7" s="185" t="s">
        <v>183</v>
      </c>
      <c r="L7" s="185" t="s">
        <v>648</v>
      </c>
      <c r="O7"/>
      <c r="P7" s="203"/>
      <c r="Q7" s="29"/>
      <c r="S7" s="28" t="s">
        <v>647</v>
      </c>
      <c r="T7" s="412" t="s">
        <v>159</v>
      </c>
      <c r="U7" s="412" t="s">
        <v>160</v>
      </c>
      <c r="V7" s="412" t="s">
        <v>162</v>
      </c>
      <c r="W7" s="412" t="s">
        <v>163</v>
      </c>
      <c r="X7" s="412" t="s">
        <v>164</v>
      </c>
      <c r="Y7" s="412" t="s">
        <v>165</v>
      </c>
      <c r="Z7" s="412" t="s">
        <v>166</v>
      </c>
      <c r="AA7" s="412" t="s">
        <v>167</v>
      </c>
      <c r="AB7" s="412" t="s">
        <v>3299</v>
      </c>
      <c r="AC7" s="412" t="s">
        <v>168</v>
      </c>
      <c r="AD7" s="412" t="s">
        <v>169</v>
      </c>
      <c r="AE7" s="412" t="s">
        <v>170</v>
      </c>
      <c r="AF7" s="412" t="s">
        <v>171</v>
      </c>
      <c r="AG7" s="412" t="s">
        <v>172</v>
      </c>
      <c r="AH7" s="412" t="s">
        <v>3300</v>
      </c>
      <c r="AI7" s="412" t="s">
        <v>3301</v>
      </c>
      <c r="AJ7" s="412" t="s">
        <v>3302</v>
      </c>
      <c r="AK7" s="412" t="s">
        <v>3303</v>
      </c>
      <c r="AL7" s="412" t="s">
        <v>3304</v>
      </c>
      <c r="AM7" s="412" t="s">
        <v>3312</v>
      </c>
      <c r="AN7" s="412" t="s">
        <v>649</v>
      </c>
      <c r="AO7" s="140"/>
      <c r="AP7" s="28" t="s">
        <v>161</v>
      </c>
      <c r="AQ7" s="28" t="s">
        <v>760</v>
      </c>
      <c r="AR7" s="28" t="s">
        <v>584</v>
      </c>
      <c r="AT7" s="52" t="s">
        <v>64</v>
      </c>
      <c r="AU7" s="28" t="s">
        <v>3305</v>
      </c>
      <c r="AV7" s="28" t="s">
        <v>3306</v>
      </c>
      <c r="AW7" s="28" t="s">
        <v>3307</v>
      </c>
      <c r="AX7" s="28" t="s">
        <v>3308</v>
      </c>
      <c r="AY7" s="28" t="s">
        <v>3309</v>
      </c>
      <c r="BA7" s="28" t="s">
        <v>820</v>
      </c>
      <c r="BB7" s="140"/>
    </row>
    <row r="8" spans="1:54">
      <c r="A8" s="26">
        <v>1</v>
      </c>
      <c r="B8" s="406"/>
      <c r="C8" s="407"/>
      <c r="D8" s="389"/>
      <c r="E8" s="389"/>
      <c r="F8" s="409"/>
      <c r="G8" s="483"/>
      <c r="H8" s="409"/>
      <c r="I8" s="193">
        <f>F8+H8</f>
        <v>0</v>
      </c>
      <c r="J8" s="194" t="e">
        <f>I8/D8</f>
        <v>#DIV/0!</v>
      </c>
      <c r="K8" s="194">
        <f>C8*F8*12</f>
        <v>0</v>
      </c>
      <c r="L8" s="410"/>
      <c r="P8" s="204"/>
      <c r="Q8" s="202"/>
      <c r="R8" s="26">
        <v>1</v>
      </c>
      <c r="S8">
        <f>B8</f>
        <v>0</v>
      </c>
      <c r="T8" s="507" t="str">
        <f>IF(C8=0, "",Mrktg!$D$8)</f>
        <v/>
      </c>
      <c r="U8" s="507" t="str">
        <f>IF(C8=0, "",Mrktg!$D$9)</f>
        <v/>
      </c>
      <c r="V8" s="507" t="str">
        <f>IF(C8=0,"",Mrktg!$D$10)</f>
        <v/>
      </c>
      <c r="W8" s="507" t="str">
        <f>IF(C8=0,"",Mrktg!$D$11)</f>
        <v/>
      </c>
      <c r="X8" s="507" t="str">
        <f>IF(C8=0, "",Mrktg!$D$12)</f>
        <v/>
      </c>
      <c r="Y8" s="507" t="str">
        <f>IF(C8=0,"",Mrktg!$D$13)</f>
        <v/>
      </c>
      <c r="Z8" s="507" t="str">
        <f>IF(C8 = 0,"",Mrktg!$D$14)</f>
        <v/>
      </c>
      <c r="AA8" s="507" t="str">
        <f>IF(C8=0,"",Mrktg!$D$15)</f>
        <v/>
      </c>
      <c r="AB8" s="507" t="str">
        <f>IF(C8=0,"",Mrktg!$I$8)</f>
        <v/>
      </c>
      <c r="AC8" s="507" t="str">
        <f>IF(C8=0,"",Mrktg!$H$9)</f>
        <v/>
      </c>
      <c r="AD8" s="507" t="str">
        <f>IF(C8=0,"",Mrktg!$H$10)</f>
        <v/>
      </c>
      <c r="AE8" s="507" t="str">
        <f>IF(C8=0,"",Mrktg!$H$11)</f>
        <v/>
      </c>
      <c r="AF8" s="507" t="str">
        <f>IF(C8=0,"",Mrktg!$H$12)</f>
        <v/>
      </c>
      <c r="AG8" s="507" t="str">
        <f>IF($C8=0,"",Mrktg!$H$13)</f>
        <v/>
      </c>
      <c r="AH8" s="507" t="str">
        <f>IF($C8=0,"",Mrktg!$C$18)</f>
        <v/>
      </c>
      <c r="AI8" s="507" t="str">
        <f>IF($C8=0,"",Mrktg!$C$19)</f>
        <v/>
      </c>
      <c r="AJ8" s="507" t="str">
        <f>IF($C8=0,"",Mrktg!$C$20)</f>
        <v/>
      </c>
      <c r="AK8" s="507" t="str">
        <f>IF($C8=0,"",Mrktg!$G$18)</f>
        <v/>
      </c>
      <c r="AL8" s="507" t="str">
        <f>IF($C8=0,"",Mrktg!$G$19)</f>
        <v/>
      </c>
      <c r="AM8" s="507"/>
      <c r="AN8" s="507"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6">
        <v>2</v>
      </c>
      <c r="B9" s="406"/>
      <c r="C9" s="407"/>
      <c r="D9" s="389"/>
      <c r="E9" s="389"/>
      <c r="F9" s="409"/>
      <c r="G9" s="483"/>
      <c r="H9" s="409"/>
      <c r="I9" s="193">
        <f t="shared" ref="I9:I32" si="2">F9+H9</f>
        <v>0</v>
      </c>
      <c r="J9" s="194" t="e">
        <f t="shared" ref="J9:J32" si="3">I9/D9</f>
        <v>#DIV/0!</v>
      </c>
      <c r="K9" s="194">
        <f t="shared" ref="K9:K32" si="4">C9*F9*12</f>
        <v>0</v>
      </c>
      <c r="L9" s="410"/>
      <c r="P9" s="204"/>
      <c r="Q9" s="202"/>
      <c r="R9" s="26">
        <v>2</v>
      </c>
      <c r="S9">
        <f t="shared" ref="S9:S17" si="5">B9</f>
        <v>0</v>
      </c>
      <c r="T9" s="507" t="str">
        <f>IF(C9=0, "",Mrktg!$D$8)</f>
        <v/>
      </c>
      <c r="U9" s="507" t="str">
        <f>IF(C9=0, "",Mrktg!$D$9)</f>
        <v/>
      </c>
      <c r="V9" s="507" t="str">
        <f>IF(C9=0,"",Mrktg!$D$10)</f>
        <v/>
      </c>
      <c r="W9" s="507" t="str">
        <f>IF(C9=0,"",Mrktg!$D$11)</f>
        <v/>
      </c>
      <c r="X9" s="507" t="str">
        <f>IF(C9=0, "",Mrktg!$D$12)</f>
        <v/>
      </c>
      <c r="Y9" s="507" t="str">
        <f>IF(C9=0,"",Mrktg!$D$13)</f>
        <v/>
      </c>
      <c r="Z9" s="507" t="str">
        <f>IF(C9 = 0,"",Mrktg!$D$14)</f>
        <v/>
      </c>
      <c r="AA9" s="507" t="str">
        <f>IF(C9=0,"",Mrktg!$D$15)</f>
        <v/>
      </c>
      <c r="AB9" s="507" t="str">
        <f>IF(C9=0,"",Mrktg!$I$8)</f>
        <v/>
      </c>
      <c r="AC9" s="507" t="str">
        <f>IF(C9=0,"",Mrktg!$H$9)</f>
        <v/>
      </c>
      <c r="AD9" s="507" t="str">
        <f>IF(C9=0,"",Mrktg!$H$10)</f>
        <v/>
      </c>
      <c r="AE9" s="507" t="str">
        <f>IF(C9=0,"",Mrktg!$H$11)</f>
        <v/>
      </c>
      <c r="AF9" s="507" t="str">
        <f>IF(C9=0,"",Mrktg!$H$12)</f>
        <v/>
      </c>
      <c r="AG9" s="507" t="str">
        <f>IF(C9=0,"",Mrktg!$H$13)</f>
        <v/>
      </c>
      <c r="AH9" s="507" t="str">
        <f>IF($C9=0,"",Mrktg!$C$18)</f>
        <v/>
      </c>
      <c r="AI9" s="507" t="str">
        <f>IF($C9=0,"",Mrktg!$C$19)</f>
        <v/>
      </c>
      <c r="AJ9" s="507" t="str">
        <f>IF($C9=0,"",Mrktg!$C$20)</f>
        <v/>
      </c>
      <c r="AK9" s="507" t="str">
        <f>IF($C9=0,"",Mrktg!$G$18)</f>
        <v/>
      </c>
      <c r="AL9" s="507" t="str">
        <f>IF($C9=0,"",Mrktg!$G$19)</f>
        <v/>
      </c>
      <c r="AM9" s="507"/>
      <c r="AN9" s="508"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6">
        <v>3</v>
      </c>
      <c r="B10" s="406"/>
      <c r="C10" s="407"/>
      <c r="D10" s="389"/>
      <c r="E10" s="389"/>
      <c r="F10" s="409"/>
      <c r="G10" s="483"/>
      <c r="H10" s="409"/>
      <c r="I10" s="193">
        <f t="shared" si="2"/>
        <v>0</v>
      </c>
      <c r="J10" s="194" t="e">
        <f t="shared" si="3"/>
        <v>#DIV/0!</v>
      </c>
      <c r="K10" s="194">
        <f t="shared" si="4"/>
        <v>0</v>
      </c>
      <c r="L10" s="410"/>
      <c r="P10" s="204"/>
      <c r="Q10" s="202"/>
      <c r="R10" s="26">
        <v>3</v>
      </c>
      <c r="S10">
        <f t="shared" si="5"/>
        <v>0</v>
      </c>
      <c r="T10" s="507" t="str">
        <f>IF(C10=0, "",Mrktg!$D$8)</f>
        <v/>
      </c>
      <c r="U10" s="507" t="str">
        <f>IF(C10=0, "",Mrktg!$D$9)</f>
        <v/>
      </c>
      <c r="V10" s="507" t="str">
        <f>IF(C10=0,"",Mrktg!$D$10)</f>
        <v/>
      </c>
      <c r="W10" s="507" t="str">
        <f>IF(C10=0,"",Mrktg!$D$11)</f>
        <v/>
      </c>
      <c r="X10" s="507" t="str">
        <f>IF(C10=0, "",Mrktg!$D$12)</f>
        <v/>
      </c>
      <c r="Y10" s="507" t="str">
        <f>IF(C10=0,"",Mrktg!$D$13)</f>
        <v/>
      </c>
      <c r="Z10" s="507" t="str">
        <f>IF(C10 = 0,"",Mrktg!$D$14)</f>
        <v/>
      </c>
      <c r="AA10" s="507" t="str">
        <f>IF(C10=0,"",Mrktg!$D$15)</f>
        <v/>
      </c>
      <c r="AB10" s="507" t="str">
        <f>IF(C10=0,"",Mrktg!$I$8)</f>
        <v/>
      </c>
      <c r="AC10" s="507" t="str">
        <f>IF(C10=0,"",Mrktg!$H$9)</f>
        <v/>
      </c>
      <c r="AD10" s="507" t="str">
        <f>IF(C10=0,"",Mrktg!$H$10)</f>
        <v/>
      </c>
      <c r="AE10" s="507" t="str">
        <f>IF(C10=0,"",Mrktg!$H$11)</f>
        <v/>
      </c>
      <c r="AF10" s="507" t="str">
        <f>IF(C10=0,"",Mrktg!$H$12)</f>
        <v/>
      </c>
      <c r="AG10" s="507" t="str">
        <f>IF(C10=0,"",Mrktg!$H$13)</f>
        <v/>
      </c>
      <c r="AH10" s="507" t="str">
        <f>IF($C10=0,"",Mrktg!$C$18)</f>
        <v/>
      </c>
      <c r="AI10" s="507" t="str">
        <f>IF($C10=0,"",Mrktg!$C$19)</f>
        <v/>
      </c>
      <c r="AJ10" s="507" t="str">
        <f>IF($C10=0,"",Mrktg!$C$20)</f>
        <v/>
      </c>
      <c r="AK10" s="507" t="str">
        <f>IF($C10=0,"",Mrktg!$G$18)</f>
        <v/>
      </c>
      <c r="AL10" s="507" t="str">
        <f>IF($C10=0,"",Mrktg!$G$19)</f>
        <v/>
      </c>
      <c r="AM10" s="507"/>
      <c r="AN10" s="508"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6">
        <v>4</v>
      </c>
      <c r="B11" s="406"/>
      <c r="C11" s="407"/>
      <c r="D11" s="389"/>
      <c r="E11" s="389"/>
      <c r="F11" s="409"/>
      <c r="G11" s="483"/>
      <c r="H11" s="409"/>
      <c r="I11" s="193">
        <f t="shared" si="2"/>
        <v>0</v>
      </c>
      <c r="J11" s="194" t="e">
        <f t="shared" si="3"/>
        <v>#DIV/0!</v>
      </c>
      <c r="K11" s="194">
        <f t="shared" si="4"/>
        <v>0</v>
      </c>
      <c r="L11" s="410"/>
      <c r="P11" s="204"/>
      <c r="Q11" s="202"/>
      <c r="R11" s="26">
        <v>4</v>
      </c>
      <c r="S11">
        <f t="shared" si="5"/>
        <v>0</v>
      </c>
      <c r="T11" s="507" t="str">
        <f>IF(C11=0, "",Mrktg!$D$8)</f>
        <v/>
      </c>
      <c r="U11" s="507" t="str">
        <f>IF(C11=0, "",Mrktg!$D$9)</f>
        <v/>
      </c>
      <c r="V11" s="507" t="str">
        <f>IF(C11=0,"",Mrktg!$D$10)</f>
        <v/>
      </c>
      <c r="W11" s="507" t="str">
        <f>IF(C11=0,"",Mrktg!$D$11)</f>
        <v/>
      </c>
      <c r="X11" s="507" t="str">
        <f>IF(C11=0, "",Mrktg!$D$12)</f>
        <v/>
      </c>
      <c r="Y11" s="507" t="str">
        <f>IF(C11=0,"",Mrktg!$D$13)</f>
        <v/>
      </c>
      <c r="Z11" s="507" t="str">
        <f>IF(C11 = 0,"",Mrktg!$D$14)</f>
        <v/>
      </c>
      <c r="AA11" s="507" t="str">
        <f>IF(C11=0,"",Mrktg!$D$15)</f>
        <v/>
      </c>
      <c r="AB11" s="507" t="str">
        <f>IF(C11=0,"",Mrktg!$I$8)</f>
        <v/>
      </c>
      <c r="AC11" s="507" t="str">
        <f>IF(C11=0,"",Mrktg!$H$9)</f>
        <v/>
      </c>
      <c r="AD11" s="507" t="str">
        <f>IF(C11=0,"",Mrktg!$H$10)</f>
        <v/>
      </c>
      <c r="AE11" s="507" t="str">
        <f>IF(C11=0,"",Mrktg!$H$11)</f>
        <v/>
      </c>
      <c r="AF11" s="507" t="str">
        <f>IF(C11=0,"",Mrktg!$H$12)</f>
        <v/>
      </c>
      <c r="AG11" s="507" t="str">
        <f>IF(C11=0,"",Mrktg!$H$13)</f>
        <v/>
      </c>
      <c r="AH11" s="507" t="str">
        <f>IF($C11=0,"",Mrktg!$C$18)</f>
        <v/>
      </c>
      <c r="AI11" s="507" t="str">
        <f>IF($C11=0,"",Mrktg!$C$19)</f>
        <v/>
      </c>
      <c r="AJ11" s="507" t="str">
        <f>IF($C11=0,"",Mrktg!$C$20)</f>
        <v/>
      </c>
      <c r="AK11" s="507" t="str">
        <f>IF($C11=0,"",Mrktg!$G$18)</f>
        <v/>
      </c>
      <c r="AL11" s="507" t="str">
        <f>IF($C11=0,"",Mrktg!$G$19)</f>
        <v/>
      </c>
      <c r="AM11" s="507"/>
      <c r="AN11" s="508"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6">
        <v>5</v>
      </c>
      <c r="B12" s="406"/>
      <c r="C12" s="407"/>
      <c r="D12" s="389"/>
      <c r="E12" s="389"/>
      <c r="F12" s="409"/>
      <c r="G12" s="483"/>
      <c r="H12" s="409"/>
      <c r="I12" s="193">
        <f t="shared" si="2"/>
        <v>0</v>
      </c>
      <c r="J12" s="194" t="e">
        <f t="shared" si="3"/>
        <v>#DIV/0!</v>
      </c>
      <c r="K12" s="194">
        <f t="shared" si="4"/>
        <v>0</v>
      </c>
      <c r="L12" s="410"/>
      <c r="P12" s="204"/>
      <c r="Q12" s="202"/>
      <c r="R12" s="26">
        <v>5</v>
      </c>
      <c r="S12">
        <f t="shared" si="5"/>
        <v>0</v>
      </c>
      <c r="T12" s="507" t="str">
        <f>IF(C12=0, "",Mrktg!$D$8)</f>
        <v/>
      </c>
      <c r="U12" s="507" t="str">
        <f>IF(C12=0, "",Mrktg!$D$9)</f>
        <v/>
      </c>
      <c r="V12" s="507" t="str">
        <f>IF(C12=0,"",Mrktg!$D$10)</f>
        <v/>
      </c>
      <c r="W12" s="507" t="str">
        <f>IF(C12=0,"",Mrktg!$D$11)</f>
        <v/>
      </c>
      <c r="X12" s="507" t="str">
        <f>IF(C12=0, "",Mrktg!$D$12)</f>
        <v/>
      </c>
      <c r="Y12" s="507" t="str">
        <f>IF(C12=0,"",Mrktg!$D$13)</f>
        <v/>
      </c>
      <c r="Z12" s="507" t="str">
        <f>IF(C12 = 0,"",Mrktg!$D$14)</f>
        <v/>
      </c>
      <c r="AA12" s="507" t="str">
        <f>IF(C12=0,"",Mrktg!$D$15)</f>
        <v/>
      </c>
      <c r="AB12" s="507" t="str">
        <f>IF(C12=0,"",Mrktg!$I$8)</f>
        <v/>
      </c>
      <c r="AC12" s="507" t="str">
        <f>IF(C12=0,"",Mrktg!$H$9)</f>
        <v/>
      </c>
      <c r="AD12" s="507" t="str">
        <f>IF(C12=0,"",Mrktg!$H$10)</f>
        <v/>
      </c>
      <c r="AE12" s="507" t="str">
        <f>IF(C12=0,"",Mrktg!$H$11)</f>
        <v/>
      </c>
      <c r="AF12" s="507" t="str">
        <f>IF(C12=0,"",Mrktg!$H$12)</f>
        <v/>
      </c>
      <c r="AG12" s="507" t="str">
        <f>IF(C12=0,"",Mrktg!$H$13)</f>
        <v/>
      </c>
      <c r="AH12" s="507" t="str">
        <f>IF($C12=0,"",Mrktg!$C$18)</f>
        <v/>
      </c>
      <c r="AI12" s="507" t="str">
        <f>IF($C12=0,"",Mrktg!$C$19)</f>
        <v/>
      </c>
      <c r="AJ12" s="507" t="str">
        <f>IF($C12=0,"",Mrktg!$C$20)</f>
        <v/>
      </c>
      <c r="AK12" s="507" t="str">
        <f>IF($C12=0,"",Mrktg!$G$18)</f>
        <v/>
      </c>
      <c r="AL12" s="507" t="str">
        <f>IF($C12=0,"",Mrktg!$G$19)</f>
        <v/>
      </c>
      <c r="AM12" s="507"/>
      <c r="AN12" s="508" t="str">
        <f>IF(C12=0,"",Mrktg!$D$22)</f>
        <v/>
      </c>
      <c r="AP12" t="str">
        <f t="shared" si="6"/>
        <v/>
      </c>
      <c r="AQ12" t="str">
        <f t="shared" si="7"/>
        <v/>
      </c>
      <c r="AR12" t="str">
        <f t="shared" si="8"/>
        <v/>
      </c>
      <c r="AT12" s="26" t="s">
        <v>761</v>
      </c>
      <c r="AU12" t="b">
        <f t="shared" si="9"/>
        <v>0</v>
      </c>
      <c r="AV12" t="b">
        <f t="shared" si="10"/>
        <v>0</v>
      </c>
      <c r="AW12" t="b">
        <f t="shared" si="11"/>
        <v>0</v>
      </c>
      <c r="AX12" t="b">
        <f t="shared" si="12"/>
        <v>0</v>
      </c>
      <c r="AY12" t="b">
        <f t="shared" si="13"/>
        <v>0</v>
      </c>
      <c r="BA12">
        <f t="shared" si="1"/>
        <v>0</v>
      </c>
    </row>
    <row r="13" spans="1:54">
      <c r="A13" s="26">
        <v>6</v>
      </c>
      <c r="B13" s="406"/>
      <c r="C13" s="407"/>
      <c r="D13" s="389"/>
      <c r="E13" s="389"/>
      <c r="F13" s="409"/>
      <c r="G13" s="483"/>
      <c r="H13" s="409"/>
      <c r="I13" s="193">
        <f t="shared" si="2"/>
        <v>0</v>
      </c>
      <c r="J13" s="194" t="e">
        <f t="shared" si="3"/>
        <v>#DIV/0!</v>
      </c>
      <c r="K13" s="194">
        <f t="shared" si="4"/>
        <v>0</v>
      </c>
      <c r="L13" s="410"/>
      <c r="P13" s="204"/>
      <c r="Q13" s="202"/>
      <c r="R13" s="26">
        <v>6</v>
      </c>
      <c r="S13">
        <f t="shared" si="5"/>
        <v>0</v>
      </c>
      <c r="T13" s="507" t="str">
        <f>IF(C13=0, "",Mrktg!$D$8)</f>
        <v/>
      </c>
      <c r="U13" s="507" t="str">
        <f>IF(C13=0, "",Mrktg!$D$9)</f>
        <v/>
      </c>
      <c r="V13" s="507" t="str">
        <f>IF(C13=0,"",Mrktg!$D$10)</f>
        <v/>
      </c>
      <c r="W13" s="507" t="str">
        <f>IF(C13=0,"",Mrktg!$D$11)</f>
        <v/>
      </c>
      <c r="X13" s="507" t="str">
        <f>IF(C13=0, "",Mrktg!$D$12)</f>
        <v/>
      </c>
      <c r="Y13" s="507" t="str">
        <f>IF(C13=0,"",Mrktg!$D$13)</f>
        <v/>
      </c>
      <c r="Z13" s="507" t="str">
        <f>IF(C13 = 0,"",Mrktg!$D$14)</f>
        <v/>
      </c>
      <c r="AA13" s="507" t="str">
        <f>IF(C13=0,"",Mrktg!$D$15)</f>
        <v/>
      </c>
      <c r="AB13" s="507" t="str">
        <f>IF(C13=0,"",Mrktg!$I$8)</f>
        <v/>
      </c>
      <c r="AC13" s="507" t="str">
        <f>IF(C13=0,"",Mrktg!$H$9)</f>
        <v/>
      </c>
      <c r="AD13" s="507" t="str">
        <f>IF(C13=0,"",Mrktg!$H$10)</f>
        <v/>
      </c>
      <c r="AE13" s="507" t="str">
        <f>IF(C13=0,"",Mrktg!$H$11)</f>
        <v/>
      </c>
      <c r="AF13" s="507" t="str">
        <f>IF(C13=0,"",Mrktg!$H$12)</f>
        <v/>
      </c>
      <c r="AG13" s="507" t="str">
        <f>IF(C13=0,"",Mrktg!$H$13)</f>
        <v/>
      </c>
      <c r="AH13" s="507" t="str">
        <f>IF($C13=0,"",Mrktg!$C$18)</f>
        <v/>
      </c>
      <c r="AI13" s="507" t="str">
        <f>IF($C13=0,"",Mrktg!$C$19)</f>
        <v/>
      </c>
      <c r="AJ13" s="507" t="str">
        <f>IF($C13=0,"",Mrktg!$C$20)</f>
        <v/>
      </c>
      <c r="AK13" s="507" t="str">
        <f>IF($C13=0,"",Mrktg!$G$18)</f>
        <v/>
      </c>
      <c r="AL13" s="507" t="str">
        <f>IF($C13=0,"",Mrktg!$G$19)</f>
        <v/>
      </c>
      <c r="AM13" s="507"/>
      <c r="AN13" s="508"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6">
        <v>7</v>
      </c>
      <c r="B14" s="406"/>
      <c r="C14" s="407"/>
      <c r="D14" s="389"/>
      <c r="E14" s="389"/>
      <c r="F14" s="409"/>
      <c r="G14" s="483"/>
      <c r="H14" s="409"/>
      <c r="I14" s="193">
        <f t="shared" si="2"/>
        <v>0</v>
      </c>
      <c r="J14" s="194" t="e">
        <f t="shared" si="3"/>
        <v>#DIV/0!</v>
      </c>
      <c r="K14" s="194">
        <f t="shared" si="4"/>
        <v>0</v>
      </c>
      <c r="L14" s="410"/>
      <c r="P14" s="204"/>
      <c r="Q14" s="202"/>
      <c r="R14" s="26">
        <v>7</v>
      </c>
      <c r="S14">
        <f t="shared" si="5"/>
        <v>0</v>
      </c>
      <c r="T14" s="507" t="str">
        <f>IF(C14=0, "",Mrktg!$D$8)</f>
        <v/>
      </c>
      <c r="U14" s="507" t="str">
        <f>IF(C14=0, "",Mrktg!$D$9)</f>
        <v/>
      </c>
      <c r="V14" s="507" t="str">
        <f>IF(C14=0,"",Mrktg!$D$10)</f>
        <v/>
      </c>
      <c r="W14" s="507" t="str">
        <f>IF(C14=0,"",Mrktg!$D$11)</f>
        <v/>
      </c>
      <c r="X14" s="507" t="str">
        <f>IF(C14=0, "",Mrktg!$D$12)</f>
        <v/>
      </c>
      <c r="Y14" s="507" t="str">
        <f>IF(C14=0,"",Mrktg!$D$13)</f>
        <v/>
      </c>
      <c r="Z14" s="507" t="str">
        <f>IF(C14 = 0,"",Mrktg!$D$14)</f>
        <v/>
      </c>
      <c r="AA14" s="507" t="str">
        <f>IF(C14=0,"",Mrktg!$D$15)</f>
        <v/>
      </c>
      <c r="AB14" s="507" t="str">
        <f>IF(C14=0,"",Mrktg!$I$8)</f>
        <v/>
      </c>
      <c r="AC14" s="507" t="str">
        <f>IF(C14=0,"",Mrktg!$H$9)</f>
        <v/>
      </c>
      <c r="AD14" s="507" t="str">
        <f>IF(C14=0,"",Mrktg!$H$10)</f>
        <v/>
      </c>
      <c r="AE14" s="507" t="str">
        <f>IF(C14=0,"",Mrktg!$H$11)</f>
        <v/>
      </c>
      <c r="AF14" s="507" t="str">
        <f>IF(C14=0,"",Mrktg!$H$12)</f>
        <v/>
      </c>
      <c r="AG14" s="507" t="str">
        <f>IF(C14=0,"",Mrktg!$H$13)</f>
        <v/>
      </c>
      <c r="AH14" s="507" t="str">
        <f>IF($C14=0,"",Mrktg!$C$18)</f>
        <v/>
      </c>
      <c r="AI14" s="507" t="str">
        <f>IF($C14=0,"",Mrktg!$C$19)</f>
        <v/>
      </c>
      <c r="AJ14" s="507" t="str">
        <f>IF($C14=0,"",Mrktg!$C$20)</f>
        <v/>
      </c>
      <c r="AK14" s="507" t="str">
        <f>IF($C14=0,"",Mrktg!$G$18)</f>
        <v/>
      </c>
      <c r="AL14" s="507" t="str">
        <f>IF($C14=0,"",Mrktg!$G$19)</f>
        <v/>
      </c>
      <c r="AM14" s="507"/>
      <c r="AN14" s="508" t="str">
        <f>IF(C14=0,"",Mrktg!$D$22)</f>
        <v/>
      </c>
      <c r="AP14" t="str">
        <f t="shared" si="6"/>
        <v/>
      </c>
      <c r="AQ14" t="str">
        <f t="shared" si="7"/>
        <v/>
      </c>
      <c r="AR14" t="str">
        <f t="shared" si="8"/>
        <v/>
      </c>
      <c r="AT14" t="s">
        <v>584</v>
      </c>
      <c r="AU14" t="b">
        <f t="shared" si="9"/>
        <v>0</v>
      </c>
      <c r="AV14" t="b">
        <f t="shared" si="10"/>
        <v>0</v>
      </c>
      <c r="AW14" t="b">
        <f t="shared" si="11"/>
        <v>0</v>
      </c>
      <c r="AX14" t="b">
        <f t="shared" si="12"/>
        <v>0</v>
      </c>
      <c r="AY14" t="b">
        <f t="shared" si="13"/>
        <v>0</v>
      </c>
      <c r="BA14">
        <f t="shared" si="1"/>
        <v>0</v>
      </c>
    </row>
    <row r="15" spans="1:54">
      <c r="A15" s="26">
        <v>8</v>
      </c>
      <c r="B15" s="406"/>
      <c r="C15" s="407"/>
      <c r="D15" s="389"/>
      <c r="E15" s="389"/>
      <c r="F15" s="409"/>
      <c r="G15" s="483"/>
      <c r="H15" s="409"/>
      <c r="I15" s="193">
        <f t="shared" si="2"/>
        <v>0</v>
      </c>
      <c r="J15" s="194" t="e">
        <f t="shared" si="3"/>
        <v>#DIV/0!</v>
      </c>
      <c r="K15" s="194">
        <f t="shared" si="4"/>
        <v>0</v>
      </c>
      <c r="L15" s="410"/>
      <c r="P15" s="204"/>
      <c r="Q15" s="202"/>
      <c r="R15" s="26">
        <v>8</v>
      </c>
      <c r="S15">
        <f t="shared" si="5"/>
        <v>0</v>
      </c>
      <c r="T15" s="507" t="str">
        <f>IF(C15=0, "",Mrktg!$D$8)</f>
        <v/>
      </c>
      <c r="U15" s="507" t="str">
        <f>IF(C15=0, "",Mrktg!$D$9)</f>
        <v/>
      </c>
      <c r="V15" s="507" t="str">
        <f>IF(C15=0,"",Mrktg!$D$10)</f>
        <v/>
      </c>
      <c r="W15" s="507" t="str">
        <f>IF(C15=0,"",Mrktg!$D$11)</f>
        <v/>
      </c>
      <c r="X15" s="507" t="str">
        <f>IF(C15=0, "",Mrktg!$D$12)</f>
        <v/>
      </c>
      <c r="Y15" s="507" t="str">
        <f>IF(C15=0,"",Mrktg!$D$13)</f>
        <v/>
      </c>
      <c r="Z15" s="507" t="str">
        <f>IF(C15 = 0,"",Mrktg!$D$14)</f>
        <v/>
      </c>
      <c r="AA15" s="507" t="str">
        <f>IF(C15=0,"",Mrktg!$D$15)</f>
        <v/>
      </c>
      <c r="AB15" s="507" t="str">
        <f>IF(C15=0,"",Mrktg!$I$8)</f>
        <v/>
      </c>
      <c r="AC15" s="507" t="str">
        <f>IF(C15=0,"",Mrktg!$H$9)</f>
        <v/>
      </c>
      <c r="AD15" s="507" t="str">
        <f>IF(C15=0,"",Mrktg!$H$10)</f>
        <v/>
      </c>
      <c r="AE15" s="507" t="str">
        <f>IF(C15=0,"",Mrktg!$H$11)</f>
        <v/>
      </c>
      <c r="AF15" s="507" t="str">
        <f>IF(C15=0,"",Mrktg!$H$12)</f>
        <v/>
      </c>
      <c r="AG15" s="507" t="str">
        <f>IF(C15=0,"",Mrktg!$H$13)</f>
        <v/>
      </c>
      <c r="AH15" s="507" t="str">
        <f>IF($C15=0,"",Mrktg!$C$18)</f>
        <v/>
      </c>
      <c r="AI15" s="507" t="str">
        <f>IF($C15=0,"",Mrktg!$C$19)</f>
        <v/>
      </c>
      <c r="AJ15" s="507" t="str">
        <f>IF($C15=0,"",Mrktg!$C$20)</f>
        <v/>
      </c>
      <c r="AK15" s="507" t="str">
        <f>IF($C15=0,"",Mrktg!$G$18)</f>
        <v/>
      </c>
      <c r="AL15" s="507" t="str">
        <f>IF($C15=0,"",Mrktg!$G$19)</f>
        <v/>
      </c>
      <c r="AM15" s="507"/>
      <c r="AN15" s="508" t="str">
        <f>IF(C15=0,"",Mrktg!$D$22)</f>
        <v/>
      </c>
      <c r="AP15" t="str">
        <f t="shared" si="6"/>
        <v/>
      </c>
      <c r="AQ15" t="str">
        <f t="shared" si="7"/>
        <v/>
      </c>
      <c r="AR15" t="str">
        <f t="shared" si="8"/>
        <v/>
      </c>
      <c r="AT15" t="s">
        <v>760</v>
      </c>
      <c r="AU15" t="b">
        <f t="shared" si="9"/>
        <v>0</v>
      </c>
      <c r="AV15" t="b">
        <f t="shared" si="10"/>
        <v>0</v>
      </c>
      <c r="AW15" t="b">
        <f t="shared" si="11"/>
        <v>0</v>
      </c>
      <c r="AX15" t="b">
        <f t="shared" si="12"/>
        <v>0</v>
      </c>
      <c r="AY15" t="b">
        <f t="shared" si="13"/>
        <v>0</v>
      </c>
      <c r="BA15">
        <f t="shared" si="1"/>
        <v>0</v>
      </c>
    </row>
    <row r="16" spans="1:54">
      <c r="A16" s="26">
        <v>9</v>
      </c>
      <c r="B16" s="406"/>
      <c r="C16" s="407"/>
      <c r="D16" s="389"/>
      <c r="E16" s="389"/>
      <c r="F16" s="409"/>
      <c r="G16" s="483"/>
      <c r="H16" s="409"/>
      <c r="I16" s="193">
        <f t="shared" si="2"/>
        <v>0</v>
      </c>
      <c r="J16" s="194" t="e">
        <f t="shared" si="3"/>
        <v>#DIV/0!</v>
      </c>
      <c r="K16" s="194">
        <f t="shared" si="4"/>
        <v>0</v>
      </c>
      <c r="L16" s="410"/>
      <c r="P16" s="204"/>
      <c r="Q16" s="202"/>
      <c r="R16" s="26">
        <v>9</v>
      </c>
      <c r="S16">
        <f t="shared" si="5"/>
        <v>0</v>
      </c>
      <c r="T16" s="507" t="str">
        <f>IF(C16=0, "",Mrktg!$D$8)</f>
        <v/>
      </c>
      <c r="U16" s="507" t="str">
        <f>IF(C16=0, "",Mrktg!$D$9)</f>
        <v/>
      </c>
      <c r="V16" s="507" t="str">
        <f>IF(C16=0,"",Mrktg!$D$10)</f>
        <v/>
      </c>
      <c r="W16" s="507" t="str">
        <f>IF(C16=0,"",Mrktg!$D$11)</f>
        <v/>
      </c>
      <c r="X16" s="507" t="str">
        <f>IF(C16=0, "",Mrktg!$D$12)</f>
        <v/>
      </c>
      <c r="Y16" s="507" t="str">
        <f>IF(C16=0,"",Mrktg!$D$13)</f>
        <v/>
      </c>
      <c r="Z16" s="507" t="str">
        <f>IF(C16 = 0,"",Mrktg!$D$14)</f>
        <v/>
      </c>
      <c r="AA16" s="507" t="str">
        <f>IF(C16=0,"",Mrktg!$D$15)</f>
        <v/>
      </c>
      <c r="AB16" s="507" t="str">
        <f>IF(C16=0,"",Mrktg!$I$8)</f>
        <v/>
      </c>
      <c r="AC16" s="507" t="str">
        <f>IF(C16=0,"",Mrktg!$H$9)</f>
        <v/>
      </c>
      <c r="AD16" s="507" t="str">
        <f>IF(C16=0,"",Mrktg!$H$10)</f>
        <v/>
      </c>
      <c r="AE16" s="507" t="str">
        <f>IF(C16=0,"",Mrktg!$H$11)</f>
        <v/>
      </c>
      <c r="AF16" s="507" t="str">
        <f>IF(C16=0,"",Mrktg!$H$12)</f>
        <v/>
      </c>
      <c r="AG16" s="507" t="str">
        <f>IF(C16=0,"",Mrktg!$H$13)</f>
        <v/>
      </c>
      <c r="AH16" s="507" t="str">
        <f>IF($C16=0,"",Mrktg!$C$18)</f>
        <v/>
      </c>
      <c r="AI16" s="507" t="str">
        <f>IF($C16=0,"",Mrktg!$C$19)</f>
        <v/>
      </c>
      <c r="AJ16" s="507" t="str">
        <f>IF($C16=0,"",Mrktg!$C$20)</f>
        <v/>
      </c>
      <c r="AK16" s="507" t="str">
        <f>IF($C16=0,"",Mrktg!$G$18)</f>
        <v/>
      </c>
      <c r="AL16" s="507" t="str">
        <f>IF($C16=0,"",Mrktg!$G$19)</f>
        <v/>
      </c>
      <c r="AM16" s="507"/>
      <c r="AN16" s="508" t="str">
        <f>IF(C16=0,"",Mrktg!$D$22)</f>
        <v/>
      </c>
      <c r="AP16" t="str">
        <f t="shared" si="6"/>
        <v/>
      </c>
      <c r="AQ16" t="str">
        <f t="shared" si="7"/>
        <v/>
      </c>
      <c r="AR16" t="str">
        <f t="shared" si="8"/>
        <v/>
      </c>
      <c r="AT16" t="s">
        <v>762</v>
      </c>
      <c r="AU16" t="b">
        <f t="shared" si="9"/>
        <v>0</v>
      </c>
      <c r="AV16" t="b">
        <f t="shared" si="10"/>
        <v>0</v>
      </c>
      <c r="AW16" t="b">
        <f t="shared" si="11"/>
        <v>0</v>
      </c>
      <c r="AX16" t="b">
        <f t="shared" si="12"/>
        <v>0</v>
      </c>
      <c r="AY16" t="b">
        <f t="shared" si="13"/>
        <v>0</v>
      </c>
      <c r="BA16">
        <f t="shared" si="1"/>
        <v>0</v>
      </c>
    </row>
    <row r="17" spans="1:53">
      <c r="A17" s="26">
        <v>10</v>
      </c>
      <c r="B17" s="406"/>
      <c r="C17" s="407"/>
      <c r="D17" s="389"/>
      <c r="E17" s="389"/>
      <c r="F17" s="409"/>
      <c r="G17" s="483"/>
      <c r="H17" s="409"/>
      <c r="I17" s="193">
        <f t="shared" si="2"/>
        <v>0</v>
      </c>
      <c r="J17" s="194" t="e">
        <f t="shared" si="3"/>
        <v>#DIV/0!</v>
      </c>
      <c r="K17" s="194">
        <f t="shared" si="4"/>
        <v>0</v>
      </c>
      <c r="L17" s="410"/>
      <c r="P17" s="204"/>
      <c r="Q17" s="202"/>
      <c r="R17" s="26">
        <v>10</v>
      </c>
      <c r="S17">
        <f t="shared" si="5"/>
        <v>0</v>
      </c>
      <c r="T17" s="507" t="str">
        <f>IF(C17=0, "",Mrktg!$D$8)</f>
        <v/>
      </c>
      <c r="U17" s="507" t="str">
        <f>IF(C17=0, "",Mrktg!$D$9)</f>
        <v/>
      </c>
      <c r="V17" s="507" t="str">
        <f>IF(C17=0,"",Mrktg!$D$10)</f>
        <v/>
      </c>
      <c r="W17" s="507" t="str">
        <f>IF(C17=0,"",Mrktg!$D$11)</f>
        <v/>
      </c>
      <c r="X17" s="507" t="str">
        <f>IF(C17=0, "",Mrktg!$D$12)</f>
        <v/>
      </c>
      <c r="Y17" s="507" t="str">
        <f>IF(C17=0,"",Mrktg!$D$13)</f>
        <v/>
      </c>
      <c r="Z17" s="507" t="str">
        <f>IF(C17 = 0,"",Mrktg!$D$14)</f>
        <v/>
      </c>
      <c r="AA17" s="507" t="str">
        <f>IF(C17=0,"",Mrktg!$D$15)</f>
        <v/>
      </c>
      <c r="AB17" s="507" t="str">
        <f>IF(C17=0,"",Mrktg!$I$8)</f>
        <v/>
      </c>
      <c r="AC17" s="507" t="str">
        <f>IF(C17=0,"",Mrktg!$H$9)</f>
        <v/>
      </c>
      <c r="AD17" s="507" t="str">
        <f>IF(C17=0,"",Mrktg!$H$10)</f>
        <v/>
      </c>
      <c r="AE17" s="507" t="str">
        <f>IF(C17=0,"",Mrktg!$H$11)</f>
        <v/>
      </c>
      <c r="AF17" s="507" t="str">
        <f>IF(C17=0,"",Mrktg!$H$12)</f>
        <v/>
      </c>
      <c r="AG17" s="507" t="str">
        <f>IF(C17=0,"",Mrktg!$H$13)</f>
        <v/>
      </c>
      <c r="AH17" s="507" t="str">
        <f>IF($C17=0,"",Mrktg!$C$18)</f>
        <v/>
      </c>
      <c r="AI17" s="507" t="str">
        <f>IF($C17=0,"",Mrktg!$C$19)</f>
        <v/>
      </c>
      <c r="AJ17" s="507" t="str">
        <f>IF($C17=0,"",Mrktg!$C$20)</f>
        <v/>
      </c>
      <c r="AK17" s="507" t="str">
        <f>IF($C17=0,"",Mrktg!$G$18)</f>
        <v/>
      </c>
      <c r="AL17" s="507" t="str">
        <f>IF($C17=0,"",Mrktg!$G$19)</f>
        <v/>
      </c>
      <c r="AM17" s="507"/>
      <c r="AN17" s="508"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6">
        <v>11</v>
      </c>
      <c r="B18" s="406"/>
      <c r="C18" s="407"/>
      <c r="D18" s="389"/>
      <c r="E18" s="389"/>
      <c r="F18" s="409"/>
      <c r="G18" s="483"/>
      <c r="H18" s="409"/>
      <c r="I18" s="193">
        <f t="shared" si="2"/>
        <v>0</v>
      </c>
      <c r="J18" s="194" t="e">
        <f t="shared" si="3"/>
        <v>#DIV/0!</v>
      </c>
      <c r="K18" s="194">
        <f t="shared" si="4"/>
        <v>0</v>
      </c>
      <c r="L18" s="410"/>
      <c r="P18" s="204"/>
      <c r="Q18" s="202"/>
      <c r="R18" s="26">
        <v>11</v>
      </c>
      <c r="S18">
        <f t="shared" ref="S18:S42" si="14">B18</f>
        <v>0</v>
      </c>
      <c r="T18" s="507" t="str">
        <f>IF(C18=0, "",Mrktg!$D$8)</f>
        <v/>
      </c>
      <c r="U18" s="507" t="str">
        <f>IF(C18=0, "",Mrktg!$D$9)</f>
        <v/>
      </c>
      <c r="V18" s="507" t="str">
        <f>IF(C18=0,"",Mrktg!$D$10)</f>
        <v/>
      </c>
      <c r="W18" s="507" t="str">
        <f>IF(C18=0,"",Mrktg!$D$11)</f>
        <v/>
      </c>
      <c r="X18" s="507" t="str">
        <f>IF(C18=0, "",Mrktg!$D$12)</f>
        <v/>
      </c>
      <c r="Y18" s="507" t="str">
        <f>IF(C18=0,"",Mrktg!$D$13)</f>
        <v/>
      </c>
      <c r="Z18" s="507" t="str">
        <f>IF(C18 = 0,"",Mrktg!$D$14)</f>
        <v/>
      </c>
      <c r="AA18" s="507" t="str">
        <f>IF(C18=0,"",Mrktg!$D$15)</f>
        <v/>
      </c>
      <c r="AB18" s="507" t="str">
        <f>IF(C18=0,"",Mrktg!$I$8)</f>
        <v/>
      </c>
      <c r="AC18" s="507" t="str">
        <f>IF(C18=0,"",Mrktg!$H$9)</f>
        <v/>
      </c>
      <c r="AD18" s="507" t="str">
        <f>IF(C18=0,"",Mrktg!$H$10)</f>
        <v/>
      </c>
      <c r="AE18" s="507" t="str">
        <f>IF(C18=0,"",Mrktg!$H$11)</f>
        <v/>
      </c>
      <c r="AF18" s="507" t="str">
        <f>IF(C18=0,"",Mrktg!$H$12)</f>
        <v/>
      </c>
      <c r="AG18" s="507" t="str">
        <f>IF(C18=0,"",Mrktg!$H$13)</f>
        <v/>
      </c>
      <c r="AH18" s="507" t="str">
        <f>IF($C18=0,"",Mrktg!$C$18)</f>
        <v/>
      </c>
      <c r="AI18" s="507" t="str">
        <f>IF($C18=0,"",Mrktg!$C$19)</f>
        <v/>
      </c>
      <c r="AJ18" s="507" t="str">
        <f>IF($C18=0,"",Mrktg!$C$20)</f>
        <v/>
      </c>
      <c r="AK18" s="507" t="str">
        <f>IF($C18=0,"",Mrktg!$G$18)</f>
        <v/>
      </c>
      <c r="AL18" s="507" t="str">
        <f>IF($C18=0,"",Mrktg!$G$19)</f>
        <v/>
      </c>
      <c r="AM18" s="507"/>
      <c r="AN18" s="508"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6">
        <v>12</v>
      </c>
      <c r="B19" s="406"/>
      <c r="C19" s="407"/>
      <c r="D19" s="389"/>
      <c r="E19" s="389"/>
      <c r="F19" s="409"/>
      <c r="G19" s="483"/>
      <c r="H19" s="409"/>
      <c r="I19" s="193">
        <f t="shared" si="2"/>
        <v>0</v>
      </c>
      <c r="J19" s="194" t="e">
        <f t="shared" si="3"/>
        <v>#DIV/0!</v>
      </c>
      <c r="K19" s="194">
        <f t="shared" si="4"/>
        <v>0</v>
      </c>
      <c r="L19" s="410"/>
      <c r="P19" s="204"/>
      <c r="Q19" s="202"/>
      <c r="R19" s="26">
        <v>12</v>
      </c>
      <c r="S19">
        <f t="shared" si="14"/>
        <v>0</v>
      </c>
      <c r="T19" s="507" t="str">
        <f>IF(C19=0, "",Mrktg!$D$8)</f>
        <v/>
      </c>
      <c r="U19" s="507" t="str">
        <f>IF(C19=0, "",Mrktg!$D$9)</f>
        <v/>
      </c>
      <c r="V19" s="507" t="str">
        <f>IF(C19=0,"",Mrktg!$D$10)</f>
        <v/>
      </c>
      <c r="W19" s="507" t="str">
        <f>IF(C19=0,"",Mrktg!$D$11)</f>
        <v/>
      </c>
      <c r="X19" s="507" t="str">
        <f>IF(C19=0, "",Mrktg!$D$12)</f>
        <v/>
      </c>
      <c r="Y19" s="507" t="str">
        <f>IF(C19=0,"",Mrktg!$D$13)</f>
        <v/>
      </c>
      <c r="Z19" s="507" t="str">
        <f>IF(C19 = 0,"",Mrktg!$D$14)</f>
        <v/>
      </c>
      <c r="AA19" s="507" t="str">
        <f>IF(C19=0,"",Mrktg!$D$15)</f>
        <v/>
      </c>
      <c r="AB19" s="507" t="str">
        <f>IF(C19=0,"",Mrktg!$I$8)</f>
        <v/>
      </c>
      <c r="AC19" s="507" t="str">
        <f>IF(C19=0,"",Mrktg!$H$9)</f>
        <v/>
      </c>
      <c r="AD19" s="507" t="str">
        <f>IF(C19=0,"",Mrktg!$H$10)</f>
        <v/>
      </c>
      <c r="AE19" s="507" t="str">
        <f>IF(C19=0,"",Mrktg!$H$11)</f>
        <v/>
      </c>
      <c r="AF19" s="507" t="str">
        <f>IF(C19=0,"",Mrktg!$H$12)</f>
        <v/>
      </c>
      <c r="AG19" s="507" t="str">
        <f>IF(C19=0,"",Mrktg!$H$13)</f>
        <v/>
      </c>
      <c r="AH19" s="507" t="str">
        <f>IF($C19=0,"",Mrktg!$C$18)</f>
        <v/>
      </c>
      <c r="AI19" s="507" t="str">
        <f>IF($C19=0,"",Mrktg!$C$19)</f>
        <v/>
      </c>
      <c r="AJ19" s="507" t="str">
        <f>IF($C19=0,"",Mrktg!$C$20)</f>
        <v/>
      </c>
      <c r="AK19" s="507" t="str">
        <f>IF($C19=0,"",Mrktg!$G$18)</f>
        <v/>
      </c>
      <c r="AL19" s="507" t="str">
        <f>IF($C19=0,"",Mrktg!$G$19)</f>
        <v/>
      </c>
      <c r="AM19" s="507"/>
      <c r="AN19" s="508"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6">
        <v>13</v>
      </c>
      <c r="B20" s="406"/>
      <c r="C20" s="407"/>
      <c r="D20" s="389"/>
      <c r="E20" s="389"/>
      <c r="F20" s="409"/>
      <c r="G20" s="483"/>
      <c r="H20" s="409"/>
      <c r="I20" s="193">
        <f t="shared" si="2"/>
        <v>0</v>
      </c>
      <c r="J20" s="194" t="e">
        <f t="shared" si="3"/>
        <v>#DIV/0!</v>
      </c>
      <c r="K20" s="194">
        <f t="shared" si="4"/>
        <v>0</v>
      </c>
      <c r="L20" s="410"/>
      <c r="P20" s="204"/>
      <c r="Q20" s="202"/>
      <c r="R20" s="26">
        <v>13</v>
      </c>
      <c r="S20">
        <f t="shared" si="14"/>
        <v>0</v>
      </c>
      <c r="T20" s="507" t="str">
        <f>IF(C20=0, "",Mrktg!$D$8)</f>
        <v/>
      </c>
      <c r="U20" s="507" t="str">
        <f>IF(C20=0, "",Mrktg!$D$9)</f>
        <v/>
      </c>
      <c r="V20" s="507" t="str">
        <f>IF(C20=0,"",Mrktg!$D$10)</f>
        <v/>
      </c>
      <c r="W20" s="507" t="str">
        <f>IF(C20=0,"",Mrktg!$D$11)</f>
        <v/>
      </c>
      <c r="X20" s="507" t="str">
        <f>IF(C20=0, "",Mrktg!$D$12)</f>
        <v/>
      </c>
      <c r="Y20" s="507" t="str">
        <f>IF(C20=0,"",Mrktg!$D$13)</f>
        <v/>
      </c>
      <c r="Z20" s="507" t="str">
        <f>IF(C20 = 0,"",Mrktg!$D$14)</f>
        <v/>
      </c>
      <c r="AA20" s="507" t="str">
        <f>IF(C20=0,"",Mrktg!$D$15)</f>
        <v/>
      </c>
      <c r="AB20" s="507" t="str">
        <f>IF(C20=0,"",Mrktg!$I$8)</f>
        <v/>
      </c>
      <c r="AC20" s="507" t="str">
        <f>IF(C20=0,"",Mrktg!$H$9)</f>
        <v/>
      </c>
      <c r="AD20" s="507" t="str">
        <f>IF(C20=0,"",Mrktg!$H$10)</f>
        <v/>
      </c>
      <c r="AE20" s="507" t="str">
        <f>IF(C20=0,"",Mrktg!$H$11)</f>
        <v/>
      </c>
      <c r="AF20" s="507" t="str">
        <f>IF(C20=0,"",Mrktg!$H$12)</f>
        <v/>
      </c>
      <c r="AG20" s="507" t="str">
        <f>IF(C20=0,"",Mrktg!$H$13)</f>
        <v/>
      </c>
      <c r="AH20" s="507" t="str">
        <f>IF($C20=0,"",Mrktg!$C$18)</f>
        <v/>
      </c>
      <c r="AI20" s="507" t="str">
        <f>IF($C20=0,"",Mrktg!$C$19)</f>
        <v/>
      </c>
      <c r="AJ20" s="507" t="str">
        <f>IF($C20=0,"",Mrktg!$C$20)</f>
        <v/>
      </c>
      <c r="AK20" s="507" t="str">
        <f>IF($C20=0,"",Mrktg!$G$18)</f>
        <v/>
      </c>
      <c r="AL20" s="507" t="str">
        <f>IF($C20=0,"",Mrktg!$G$19)</f>
        <v/>
      </c>
      <c r="AM20" s="507"/>
      <c r="AN20" s="508"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6">
        <v>14</v>
      </c>
      <c r="B21" s="406"/>
      <c r="C21" s="407"/>
      <c r="D21" s="389"/>
      <c r="E21" s="389"/>
      <c r="F21" s="409"/>
      <c r="G21" s="483"/>
      <c r="H21" s="409"/>
      <c r="I21" s="193">
        <f t="shared" si="2"/>
        <v>0</v>
      </c>
      <c r="J21" s="194" t="e">
        <f t="shared" si="3"/>
        <v>#DIV/0!</v>
      </c>
      <c r="K21" s="194">
        <f t="shared" si="4"/>
        <v>0</v>
      </c>
      <c r="L21" s="410"/>
      <c r="P21" s="204"/>
      <c r="Q21" s="202"/>
      <c r="R21" s="26">
        <v>14</v>
      </c>
      <c r="S21">
        <f t="shared" si="14"/>
        <v>0</v>
      </c>
      <c r="T21" s="507" t="str">
        <f>IF(C21=0, "",Mrktg!$D$8)</f>
        <v/>
      </c>
      <c r="U21" s="507" t="str">
        <f>IF(C21=0, "",Mrktg!$D$9)</f>
        <v/>
      </c>
      <c r="V21" s="507" t="str">
        <f>IF(C21=0,"",Mrktg!$D$10)</f>
        <v/>
      </c>
      <c r="W21" s="507" t="str">
        <f>IF(C21=0,"",Mrktg!$D$11)</f>
        <v/>
      </c>
      <c r="X21" s="507" t="str">
        <f>IF(C21=0, "",Mrktg!$D$12)</f>
        <v/>
      </c>
      <c r="Y21" s="507" t="str">
        <f>IF(C21=0,"",Mrktg!$D$13)</f>
        <v/>
      </c>
      <c r="Z21" s="507" t="str">
        <f>IF(C21 = 0,"",Mrktg!$D$14)</f>
        <v/>
      </c>
      <c r="AA21" s="507" t="str">
        <f>IF(C21=0,"",Mrktg!$D$15)</f>
        <v/>
      </c>
      <c r="AB21" s="507" t="str">
        <f>IF(C21=0,"",Mrktg!$I$8)</f>
        <v/>
      </c>
      <c r="AC21" s="507" t="str">
        <f>IF(C21=0,"",Mrktg!$H$9)</f>
        <v/>
      </c>
      <c r="AD21" s="507" t="str">
        <f>IF(C21=0,"",Mrktg!$H$10)</f>
        <v/>
      </c>
      <c r="AE21" s="507" t="str">
        <f>IF(C21=0,"",Mrktg!$H$11)</f>
        <v/>
      </c>
      <c r="AF21" s="507" t="str">
        <f>IF(C21=0,"",Mrktg!$H$12)</f>
        <v/>
      </c>
      <c r="AG21" s="507" t="str">
        <f>IF(C21=0,"",Mrktg!$H$13)</f>
        <v/>
      </c>
      <c r="AH21" s="507" t="str">
        <f>IF($C21=0,"",Mrktg!$C$18)</f>
        <v/>
      </c>
      <c r="AI21" s="507" t="str">
        <f>IF($C21=0,"",Mrktg!$C$19)</f>
        <v/>
      </c>
      <c r="AJ21" s="507" t="str">
        <f>IF($C21=0,"",Mrktg!$C$20)</f>
        <v/>
      </c>
      <c r="AK21" s="507" t="str">
        <f>IF($C21=0,"",Mrktg!$G$18)</f>
        <v/>
      </c>
      <c r="AL21" s="507" t="str">
        <f>IF($C21=0,"",Mrktg!$G$19)</f>
        <v/>
      </c>
      <c r="AM21" s="507"/>
      <c r="AN21" s="508"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6">
        <v>15</v>
      </c>
      <c r="B22" s="406"/>
      <c r="C22" s="407"/>
      <c r="D22" s="389"/>
      <c r="E22" s="389"/>
      <c r="F22" s="409"/>
      <c r="G22" s="483"/>
      <c r="H22" s="409"/>
      <c r="I22" s="193">
        <f t="shared" si="2"/>
        <v>0</v>
      </c>
      <c r="J22" s="194" t="e">
        <f t="shared" si="3"/>
        <v>#DIV/0!</v>
      </c>
      <c r="K22" s="194">
        <f t="shared" si="4"/>
        <v>0</v>
      </c>
      <c r="L22" s="410"/>
      <c r="P22" s="204"/>
      <c r="Q22" s="202"/>
      <c r="R22" s="26">
        <v>15</v>
      </c>
      <c r="S22">
        <f t="shared" si="14"/>
        <v>0</v>
      </c>
      <c r="T22" s="507" t="str">
        <f>IF(C22=0, "",Mrktg!$D$8)</f>
        <v/>
      </c>
      <c r="U22" s="507" t="str">
        <f>IF(C22=0, "",Mrktg!$D$9)</f>
        <v/>
      </c>
      <c r="V22" s="507" t="str">
        <f>IF(C22=0,"",Mrktg!$D$10)</f>
        <v/>
      </c>
      <c r="W22" s="507" t="str">
        <f>IF(C22=0,"",Mrktg!$D$11)</f>
        <v/>
      </c>
      <c r="X22" s="507" t="str">
        <f>IF(C22=0, "",Mrktg!$D$12)</f>
        <v/>
      </c>
      <c r="Y22" s="507" t="str">
        <f>IF(C22=0,"",Mrktg!$D$13)</f>
        <v/>
      </c>
      <c r="Z22" s="507" t="str">
        <f>IF(C22 = 0,"",Mrktg!$D$14)</f>
        <v/>
      </c>
      <c r="AA22" s="507" t="str">
        <f>IF(C22=0,"",Mrktg!$D$15)</f>
        <v/>
      </c>
      <c r="AB22" s="507" t="str">
        <f>IF(C22=0,"",Mrktg!$I$8)</f>
        <v/>
      </c>
      <c r="AC22" s="507" t="str">
        <f>IF(C22=0,"",Mrktg!$H$9)</f>
        <v/>
      </c>
      <c r="AD22" s="507" t="str">
        <f>IF(C22=0,"",Mrktg!$H$10)</f>
        <v/>
      </c>
      <c r="AE22" s="507" t="str">
        <f>IF(C22=0,"",Mrktg!$H$11)</f>
        <v/>
      </c>
      <c r="AF22" s="507" t="str">
        <f>IF(C22=0,"",Mrktg!$H$12)</f>
        <v/>
      </c>
      <c r="AG22" s="507" t="str">
        <f>IF(C22=0,"",Mrktg!$H$13)</f>
        <v/>
      </c>
      <c r="AH22" s="507" t="str">
        <f>IF($C22=0,"",Mrktg!$C$18)</f>
        <v/>
      </c>
      <c r="AI22" s="507" t="str">
        <f>IF($C22=0,"",Mrktg!$C$19)</f>
        <v/>
      </c>
      <c r="AJ22" s="507" t="str">
        <f>IF($C22=0,"",Mrktg!$C$20)</f>
        <v/>
      </c>
      <c r="AK22" s="507" t="str">
        <f>IF($C22=0,"",Mrktg!$G$18)</f>
        <v/>
      </c>
      <c r="AL22" s="507" t="str">
        <f>IF($C22=0,"",Mrktg!$G$19)</f>
        <v/>
      </c>
      <c r="AM22" s="507"/>
      <c r="AN22" s="508"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6">
        <v>16</v>
      </c>
      <c r="B23" s="406"/>
      <c r="C23" s="407"/>
      <c r="D23" s="389"/>
      <c r="E23" s="389"/>
      <c r="F23" s="409"/>
      <c r="G23" s="483"/>
      <c r="H23" s="409"/>
      <c r="I23" s="193">
        <f t="shared" si="2"/>
        <v>0</v>
      </c>
      <c r="J23" s="194" t="e">
        <f t="shared" si="3"/>
        <v>#DIV/0!</v>
      </c>
      <c r="K23" s="194">
        <f t="shared" si="4"/>
        <v>0</v>
      </c>
      <c r="L23" s="410"/>
      <c r="P23" s="204"/>
      <c r="Q23" s="202"/>
      <c r="R23" s="26">
        <v>16</v>
      </c>
      <c r="S23">
        <f t="shared" si="14"/>
        <v>0</v>
      </c>
      <c r="T23" s="507" t="str">
        <f>IF(C23=0, "",Mrktg!$D$8)</f>
        <v/>
      </c>
      <c r="U23" s="507" t="str">
        <f>IF(C23=0, "",Mrktg!$D$9)</f>
        <v/>
      </c>
      <c r="V23" s="507" t="str">
        <f>IF(C23=0,"",Mrktg!$D$10)</f>
        <v/>
      </c>
      <c r="W23" s="507" t="str">
        <f>IF(C23=0,"",Mrktg!$D$11)</f>
        <v/>
      </c>
      <c r="X23" s="507" t="str">
        <f>IF(C23=0, "",Mrktg!$D$12)</f>
        <v/>
      </c>
      <c r="Y23" s="507" t="str">
        <f>IF(C23=0,"",Mrktg!$D$13)</f>
        <v/>
      </c>
      <c r="Z23" s="507" t="str">
        <f>IF(C23 = 0,"",Mrktg!$D$14)</f>
        <v/>
      </c>
      <c r="AA23" s="507" t="str">
        <f>IF(C23=0,"",Mrktg!$D$15)</f>
        <v/>
      </c>
      <c r="AB23" s="507" t="str">
        <f>IF(C23=0,"",Mrktg!$I$8)</f>
        <v/>
      </c>
      <c r="AC23" s="507" t="str">
        <f>IF(C23=0,"",Mrktg!$H$9)</f>
        <v/>
      </c>
      <c r="AD23" s="507" t="str">
        <f>IF(C23=0,"",Mrktg!$H$10)</f>
        <v/>
      </c>
      <c r="AE23" s="507" t="str">
        <f>IF(C23=0,"",Mrktg!$H$11)</f>
        <v/>
      </c>
      <c r="AF23" s="507" t="str">
        <f>IF(C23=0,"",Mrktg!$H$12)</f>
        <v/>
      </c>
      <c r="AG23" s="507" t="str">
        <f>IF(C23=0,"",Mrktg!$H$13)</f>
        <v/>
      </c>
      <c r="AH23" s="507" t="str">
        <f>IF($C23=0,"",Mrktg!$C$18)</f>
        <v/>
      </c>
      <c r="AI23" s="507" t="str">
        <f>IF($C23=0,"",Mrktg!$C$19)</f>
        <v/>
      </c>
      <c r="AJ23" s="507" t="str">
        <f>IF($C23=0,"",Mrktg!$C$20)</f>
        <v/>
      </c>
      <c r="AK23" s="507" t="str">
        <f>IF($C23=0,"",Mrktg!$G$18)</f>
        <v/>
      </c>
      <c r="AL23" s="507" t="str">
        <f>IF($C23=0,"",Mrktg!$G$19)</f>
        <v/>
      </c>
      <c r="AM23" s="507"/>
      <c r="AN23" s="508"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6">
        <v>17</v>
      </c>
      <c r="B24" s="406"/>
      <c r="C24" s="407"/>
      <c r="D24" s="389"/>
      <c r="E24" s="389"/>
      <c r="F24" s="409"/>
      <c r="G24" s="483"/>
      <c r="H24" s="409"/>
      <c r="I24" s="193">
        <f t="shared" si="2"/>
        <v>0</v>
      </c>
      <c r="J24" s="194" t="e">
        <f t="shared" si="3"/>
        <v>#DIV/0!</v>
      </c>
      <c r="K24" s="194">
        <f t="shared" si="4"/>
        <v>0</v>
      </c>
      <c r="L24" s="410"/>
      <c r="P24" s="204"/>
      <c r="Q24" s="202"/>
      <c r="R24" s="26">
        <v>17</v>
      </c>
      <c r="S24">
        <f t="shared" si="14"/>
        <v>0</v>
      </c>
      <c r="T24" s="507" t="str">
        <f>IF(C24=0, "",Mrktg!$D$8)</f>
        <v/>
      </c>
      <c r="U24" s="507" t="str">
        <f>IF(C24=0, "",Mrktg!$D$9)</f>
        <v/>
      </c>
      <c r="V24" s="507" t="str">
        <f>IF(C24=0,"",Mrktg!$D$10)</f>
        <v/>
      </c>
      <c r="W24" s="507" t="str">
        <f>IF(C24=0,"",Mrktg!$D$11)</f>
        <v/>
      </c>
      <c r="X24" s="507" t="str">
        <f>IF(C24=0, "",Mrktg!$D$12)</f>
        <v/>
      </c>
      <c r="Y24" s="507" t="str">
        <f>IF(C24=0,"",Mrktg!$D$13)</f>
        <v/>
      </c>
      <c r="Z24" s="507" t="str">
        <f>IF(C24 = 0,"",Mrktg!$D$14)</f>
        <v/>
      </c>
      <c r="AA24" s="507" t="str">
        <f>IF(C24=0,"",Mrktg!$D$15)</f>
        <v/>
      </c>
      <c r="AB24" s="507" t="str">
        <f>IF(C24=0,"",Mrktg!$I$8)</f>
        <v/>
      </c>
      <c r="AC24" s="507" t="str">
        <f>IF(C24=0,"",Mrktg!$H$9)</f>
        <v/>
      </c>
      <c r="AD24" s="507" t="str">
        <f>IF(C24=0,"",Mrktg!$H$10)</f>
        <v/>
      </c>
      <c r="AE24" s="507" t="str">
        <f>IF(C24=0,"",Mrktg!$H$11)</f>
        <v/>
      </c>
      <c r="AF24" s="507" t="str">
        <f>IF(C24=0,"",Mrktg!$H$12)</f>
        <v/>
      </c>
      <c r="AG24" s="507" t="str">
        <f>IF(C24=0,"",Mrktg!$H$13)</f>
        <v/>
      </c>
      <c r="AH24" s="507" t="str">
        <f>IF($C24=0,"",Mrktg!$C$18)</f>
        <v/>
      </c>
      <c r="AI24" s="507" t="str">
        <f>IF($C24=0,"",Mrktg!$C$19)</f>
        <v/>
      </c>
      <c r="AJ24" s="507" t="str">
        <f>IF($C24=0,"",Mrktg!$C$20)</f>
        <v/>
      </c>
      <c r="AK24" s="507" t="str">
        <f>IF($C24=0,"",Mrktg!$G$18)</f>
        <v/>
      </c>
      <c r="AL24" s="507" t="str">
        <f>IF($C24=0,"",Mrktg!$G$19)</f>
        <v/>
      </c>
      <c r="AM24" s="507"/>
      <c r="AN24" s="508"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6">
        <v>18</v>
      </c>
      <c r="B25" s="406"/>
      <c r="C25" s="407"/>
      <c r="D25" s="389"/>
      <c r="E25" s="389"/>
      <c r="F25" s="409"/>
      <c r="G25" s="483"/>
      <c r="H25" s="409"/>
      <c r="I25" s="193">
        <f t="shared" si="2"/>
        <v>0</v>
      </c>
      <c r="J25" s="194" t="e">
        <f t="shared" si="3"/>
        <v>#DIV/0!</v>
      </c>
      <c r="K25" s="194">
        <f t="shared" si="4"/>
        <v>0</v>
      </c>
      <c r="L25" s="410"/>
      <c r="P25" s="204"/>
      <c r="Q25" s="202"/>
      <c r="R25" s="26">
        <v>18</v>
      </c>
      <c r="S25">
        <f t="shared" si="14"/>
        <v>0</v>
      </c>
      <c r="T25" s="507" t="str">
        <f>IF(C25=0, "",Mrktg!$D$8)</f>
        <v/>
      </c>
      <c r="U25" s="507" t="str">
        <f>IF(C25=0, "",Mrktg!$D$9)</f>
        <v/>
      </c>
      <c r="V25" s="507" t="str">
        <f>IF(C25=0,"",Mrktg!$D$10)</f>
        <v/>
      </c>
      <c r="W25" s="507" t="str">
        <f>IF(C25=0,"",Mrktg!$D$11)</f>
        <v/>
      </c>
      <c r="X25" s="507" t="str">
        <f>IF(C25=0, "",Mrktg!$D$12)</f>
        <v/>
      </c>
      <c r="Y25" s="507" t="str">
        <f>IF(C25=0,"",Mrktg!$D$13)</f>
        <v/>
      </c>
      <c r="Z25" s="507" t="str">
        <f>IF(C25 = 0,"",Mrktg!$D$14)</f>
        <v/>
      </c>
      <c r="AA25" s="507" t="str">
        <f>IF(C25=0,"",Mrktg!$D$15)</f>
        <v/>
      </c>
      <c r="AB25" s="507" t="str">
        <f>IF(C25=0,"",Mrktg!$I$8)</f>
        <v/>
      </c>
      <c r="AC25" s="507" t="str">
        <f>IF(C25=0,"",Mrktg!$H$9)</f>
        <v/>
      </c>
      <c r="AD25" s="507" t="str">
        <f>IF(C25=0,"",Mrktg!$H$10)</f>
        <v/>
      </c>
      <c r="AE25" s="507" t="str">
        <f>IF(C25=0,"",Mrktg!$H$11)</f>
        <v/>
      </c>
      <c r="AF25" s="507" t="str">
        <f>IF(C25=0,"",Mrktg!$H$12)</f>
        <v/>
      </c>
      <c r="AG25" s="507" t="str">
        <f>IF(C25=0,"",Mrktg!$H$13)</f>
        <v/>
      </c>
      <c r="AH25" s="507" t="str">
        <f>IF($C25=0,"",Mrktg!$C$18)</f>
        <v/>
      </c>
      <c r="AI25" s="507" t="str">
        <f>IF($C25=0,"",Mrktg!$C$19)</f>
        <v/>
      </c>
      <c r="AJ25" s="507" t="str">
        <f>IF($C25=0,"",Mrktg!$C$20)</f>
        <v/>
      </c>
      <c r="AK25" s="507" t="str">
        <f>IF($C25=0,"",Mrktg!$G$18)</f>
        <v/>
      </c>
      <c r="AL25" s="507" t="str">
        <f>IF($C25=0,"",Mrktg!$G$19)</f>
        <v/>
      </c>
      <c r="AM25" s="507"/>
      <c r="AN25" s="508"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6">
        <v>19</v>
      </c>
      <c r="B26" s="406"/>
      <c r="C26" s="407"/>
      <c r="D26" s="389"/>
      <c r="E26" s="389"/>
      <c r="F26" s="409"/>
      <c r="G26" s="483"/>
      <c r="H26" s="409"/>
      <c r="I26" s="193">
        <f t="shared" si="2"/>
        <v>0</v>
      </c>
      <c r="J26" s="194" t="e">
        <f t="shared" si="3"/>
        <v>#DIV/0!</v>
      </c>
      <c r="K26" s="194">
        <f t="shared" si="4"/>
        <v>0</v>
      </c>
      <c r="L26" s="410"/>
      <c r="P26" s="204"/>
      <c r="Q26" s="202"/>
      <c r="R26" s="26">
        <v>19</v>
      </c>
      <c r="S26">
        <f t="shared" si="14"/>
        <v>0</v>
      </c>
      <c r="T26" s="507" t="str">
        <f>IF(C26=0, "",Mrktg!$D$8)</f>
        <v/>
      </c>
      <c r="U26" s="507" t="str">
        <f>IF(C26=0, "",Mrktg!$D$9)</f>
        <v/>
      </c>
      <c r="V26" s="507" t="str">
        <f>IF(C26=0,"",Mrktg!$D$10)</f>
        <v/>
      </c>
      <c r="W26" s="507" t="str">
        <f>IF(C26=0,"",Mrktg!$D$11)</f>
        <v/>
      </c>
      <c r="X26" s="507" t="str">
        <f>IF(C26=0, "",Mrktg!$D$12)</f>
        <v/>
      </c>
      <c r="Y26" s="507" t="str">
        <f>IF(C26=0,"",Mrktg!$D$13)</f>
        <v/>
      </c>
      <c r="Z26" s="507" t="str">
        <f>IF(C26 = 0,"",Mrktg!$D$14)</f>
        <v/>
      </c>
      <c r="AA26" s="507" t="str">
        <f>IF(C26=0,"",Mrktg!$D$15)</f>
        <v/>
      </c>
      <c r="AB26" s="507" t="str">
        <f>IF(C26=0,"",Mrktg!$I$8)</f>
        <v/>
      </c>
      <c r="AC26" s="507" t="str">
        <f>IF(C26=0,"",Mrktg!$H$9)</f>
        <v/>
      </c>
      <c r="AD26" s="507" t="str">
        <f>IF(C26=0,"",Mrktg!$H$10)</f>
        <v/>
      </c>
      <c r="AE26" s="507" t="str">
        <f>IF(C26=0,"",Mrktg!$H$11)</f>
        <v/>
      </c>
      <c r="AF26" s="507" t="str">
        <f>IF(C26=0,"",Mrktg!$H$12)</f>
        <v/>
      </c>
      <c r="AG26" s="507" t="str">
        <f>IF(C26=0,"",Mrktg!$H$13)</f>
        <v/>
      </c>
      <c r="AH26" s="507" t="str">
        <f>IF($C26=0,"",Mrktg!$C$18)</f>
        <v/>
      </c>
      <c r="AI26" s="507" t="str">
        <f>IF($C26=0,"",Mrktg!$C$19)</f>
        <v/>
      </c>
      <c r="AJ26" s="507" t="str">
        <f>IF($C26=0,"",Mrktg!$C$20)</f>
        <v/>
      </c>
      <c r="AK26" s="507" t="str">
        <f>IF($C26=0,"",Mrktg!$G$18)</f>
        <v/>
      </c>
      <c r="AL26" s="507" t="str">
        <f>IF($C26=0,"",Mrktg!$G$19)</f>
        <v/>
      </c>
      <c r="AM26" s="507"/>
      <c r="AN26" s="508"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6">
        <v>20</v>
      </c>
      <c r="B27" s="406"/>
      <c r="C27" s="407"/>
      <c r="D27" s="389"/>
      <c r="E27" s="389"/>
      <c r="F27" s="409"/>
      <c r="G27" s="483"/>
      <c r="H27" s="409"/>
      <c r="I27" s="193">
        <f t="shared" si="2"/>
        <v>0</v>
      </c>
      <c r="J27" s="194" t="e">
        <f t="shared" si="3"/>
        <v>#DIV/0!</v>
      </c>
      <c r="K27" s="194">
        <f t="shared" si="4"/>
        <v>0</v>
      </c>
      <c r="L27" s="410"/>
      <c r="P27" s="204"/>
      <c r="Q27" s="202"/>
      <c r="R27" s="26">
        <v>20</v>
      </c>
      <c r="S27">
        <f t="shared" si="14"/>
        <v>0</v>
      </c>
      <c r="T27" s="507" t="str">
        <f>IF(C27=0, "",Mrktg!$D$8)</f>
        <v/>
      </c>
      <c r="U27" s="507" t="str">
        <f>IF(C27=0, "",Mrktg!$D$9)</f>
        <v/>
      </c>
      <c r="V27" s="507" t="str">
        <f>IF(C27=0,"",Mrktg!$D$10)</f>
        <v/>
      </c>
      <c r="W27" s="507" t="str">
        <f>IF(C27=0,"",Mrktg!$D$11)</f>
        <v/>
      </c>
      <c r="X27" s="507" t="str">
        <f>IF(C27=0, "",Mrktg!$D$12)</f>
        <v/>
      </c>
      <c r="Y27" s="507" t="str">
        <f>IF(C27=0,"",Mrktg!$D$13)</f>
        <v/>
      </c>
      <c r="Z27" s="507" t="str">
        <f>IF(C27 = 0,"",Mrktg!$D$14)</f>
        <v/>
      </c>
      <c r="AA27" s="507" t="str">
        <f>IF(C27=0,"",Mrktg!$D$15)</f>
        <v/>
      </c>
      <c r="AB27" s="507" t="str">
        <f>IF(C27=0,"",Mrktg!$I$8)</f>
        <v/>
      </c>
      <c r="AC27" s="507" t="str">
        <f>IF(C27=0,"",Mrktg!$H$9)</f>
        <v/>
      </c>
      <c r="AD27" s="507" t="str">
        <f>IF(C27=0,"",Mrktg!$H$10)</f>
        <v/>
      </c>
      <c r="AE27" s="507" t="str">
        <f>IF(C27=0,"",Mrktg!$H$11)</f>
        <v/>
      </c>
      <c r="AF27" s="507" t="str">
        <f>IF(C27=0,"",Mrktg!$H$12)</f>
        <v/>
      </c>
      <c r="AG27" s="507" t="str">
        <f>IF(C27=0,"",Mrktg!$H$13)</f>
        <v/>
      </c>
      <c r="AH27" s="507" t="str">
        <f>IF($C27=0,"",Mrktg!$C$18)</f>
        <v/>
      </c>
      <c r="AI27" s="507" t="str">
        <f>IF($C27=0,"",Mrktg!$C$19)</f>
        <v/>
      </c>
      <c r="AJ27" s="507" t="str">
        <f>IF($C27=0,"",Mrktg!$C$20)</f>
        <v/>
      </c>
      <c r="AK27" s="507" t="str">
        <f>IF($C27=0,"",Mrktg!$G$18)</f>
        <v/>
      </c>
      <c r="AL27" s="507" t="str">
        <f>IF($C27=0,"",Mrktg!$G$19)</f>
        <v/>
      </c>
      <c r="AM27" s="507"/>
      <c r="AN27" s="508"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6">
        <v>21</v>
      </c>
      <c r="B28" s="406"/>
      <c r="C28" s="407"/>
      <c r="D28" s="389"/>
      <c r="E28" s="389"/>
      <c r="F28" s="409"/>
      <c r="G28" s="483"/>
      <c r="H28" s="409"/>
      <c r="I28" s="193">
        <f t="shared" si="2"/>
        <v>0</v>
      </c>
      <c r="J28" s="194" t="e">
        <f t="shared" si="3"/>
        <v>#DIV/0!</v>
      </c>
      <c r="K28" s="194">
        <f t="shared" si="4"/>
        <v>0</v>
      </c>
      <c r="L28" s="410"/>
      <c r="P28" s="204"/>
      <c r="Q28" s="202"/>
      <c r="R28" s="26">
        <v>21</v>
      </c>
      <c r="S28">
        <f t="shared" si="14"/>
        <v>0</v>
      </c>
      <c r="T28" s="507" t="str">
        <f>IF(C28=0, "",Mrktg!$D$8)</f>
        <v/>
      </c>
      <c r="U28" s="507" t="str">
        <f>IF(C28=0, "",Mrktg!$D$9)</f>
        <v/>
      </c>
      <c r="V28" s="507" t="str">
        <f>IF(C28=0,"",Mrktg!$D$10)</f>
        <v/>
      </c>
      <c r="W28" s="507" t="str">
        <f>IF(C28=0,"",Mrktg!$D$11)</f>
        <v/>
      </c>
      <c r="X28" s="507" t="str">
        <f>IF(C28=0, "",Mrktg!$D$12)</f>
        <v/>
      </c>
      <c r="Y28" s="507" t="str">
        <f>IF(C28=0,"",Mrktg!$D$13)</f>
        <v/>
      </c>
      <c r="Z28" s="507" t="str">
        <f>IF(C28 = 0,"",Mrktg!$D$14)</f>
        <v/>
      </c>
      <c r="AA28" s="507" t="str">
        <f>IF(C28=0,"",Mrktg!$D$15)</f>
        <v/>
      </c>
      <c r="AB28" s="507" t="str">
        <f>IF(C28=0,"",Mrktg!$I$8)</f>
        <v/>
      </c>
      <c r="AC28" s="507" t="str">
        <f>IF(C28=0,"",Mrktg!$H$9)</f>
        <v/>
      </c>
      <c r="AD28" s="507" t="str">
        <f>IF(C28=0,"",Mrktg!$H$10)</f>
        <v/>
      </c>
      <c r="AE28" s="507" t="str">
        <f>IF(C28=0,"",Mrktg!$H$11)</f>
        <v/>
      </c>
      <c r="AF28" s="507" t="str">
        <f>IF(C28=0,"",Mrktg!$H$12)</f>
        <v/>
      </c>
      <c r="AG28" s="507" t="str">
        <f>IF(C28=0,"",Mrktg!$H$13)</f>
        <v/>
      </c>
      <c r="AH28" s="507" t="str">
        <f>IF($C28=0,"",Mrktg!$C$18)</f>
        <v/>
      </c>
      <c r="AI28" s="507" t="str">
        <f>IF($C28=0,"",Mrktg!$C$19)</f>
        <v/>
      </c>
      <c r="AJ28" s="507" t="str">
        <f>IF($C28=0,"",Mrktg!$C$20)</f>
        <v/>
      </c>
      <c r="AK28" s="507" t="str">
        <f>IF($C28=0,"",Mrktg!$G$18)</f>
        <v/>
      </c>
      <c r="AL28" s="507" t="str">
        <f>IF($C28=0,"",Mrktg!$G$19)</f>
        <v/>
      </c>
      <c r="AM28" s="507"/>
      <c r="AN28" s="508"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6">
        <v>22</v>
      </c>
      <c r="B29" s="406"/>
      <c r="C29" s="407"/>
      <c r="D29" s="389"/>
      <c r="E29" s="389"/>
      <c r="F29" s="409"/>
      <c r="G29" s="483"/>
      <c r="H29" s="409"/>
      <c r="I29" s="193">
        <f t="shared" si="2"/>
        <v>0</v>
      </c>
      <c r="J29" s="194" t="e">
        <f t="shared" si="3"/>
        <v>#DIV/0!</v>
      </c>
      <c r="K29" s="194">
        <f t="shared" si="4"/>
        <v>0</v>
      </c>
      <c r="L29" s="410"/>
      <c r="P29" s="204"/>
      <c r="Q29" s="202"/>
      <c r="R29" s="26">
        <v>22</v>
      </c>
      <c r="S29">
        <f t="shared" si="14"/>
        <v>0</v>
      </c>
      <c r="T29" s="507" t="str">
        <f>IF(C29=0, "",Mrktg!$D$8)</f>
        <v/>
      </c>
      <c r="U29" s="507" t="str">
        <f>IF(C29=0, "",Mrktg!$D$9)</f>
        <v/>
      </c>
      <c r="V29" s="507" t="str">
        <f>IF(C29=0,"",Mrktg!$D$10)</f>
        <v/>
      </c>
      <c r="W29" s="507" t="str">
        <f>IF(C29=0,"",Mrktg!$D$11)</f>
        <v/>
      </c>
      <c r="X29" s="507" t="str">
        <f>IF(C29=0, "",Mrktg!$D$12)</f>
        <v/>
      </c>
      <c r="Y29" s="507" t="str">
        <f>IF(C29=0,"",Mrktg!$D$13)</f>
        <v/>
      </c>
      <c r="Z29" s="507" t="str">
        <f>IF(C29 = 0,"",Mrktg!$D$14)</f>
        <v/>
      </c>
      <c r="AA29" s="507" t="str">
        <f>IF(C29=0,"",Mrktg!$D$15)</f>
        <v/>
      </c>
      <c r="AB29" s="507" t="str">
        <f>IF(C29=0,"",Mrktg!$I$8)</f>
        <v/>
      </c>
      <c r="AC29" s="507" t="str">
        <f>IF(C29=0,"",Mrktg!$H$9)</f>
        <v/>
      </c>
      <c r="AD29" s="507" t="str">
        <f>IF(C29=0,"",Mrktg!$H$10)</f>
        <v/>
      </c>
      <c r="AE29" s="507" t="str">
        <f>IF(C29=0,"",Mrktg!$H$11)</f>
        <v/>
      </c>
      <c r="AF29" s="507" t="str">
        <f>IF(C29=0,"",Mrktg!$H$12)</f>
        <v/>
      </c>
      <c r="AG29" s="507" t="str">
        <f>IF(C29=0,"",Mrktg!$H$13)</f>
        <v/>
      </c>
      <c r="AH29" s="507" t="str">
        <f>IF($C29=0,"",Mrktg!$C$18)</f>
        <v/>
      </c>
      <c r="AI29" s="507" t="str">
        <f>IF($C29=0,"",Mrktg!$C$19)</f>
        <v/>
      </c>
      <c r="AJ29" s="507" t="str">
        <f>IF($C29=0,"",Mrktg!$C$20)</f>
        <v/>
      </c>
      <c r="AK29" s="507" t="str">
        <f>IF($C29=0,"",Mrktg!$G$18)</f>
        <v/>
      </c>
      <c r="AL29" s="507" t="str">
        <f>IF($C29=0,"",Mrktg!$G$19)</f>
        <v/>
      </c>
      <c r="AM29" s="507"/>
      <c r="AN29" s="508"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6">
        <v>23</v>
      </c>
      <c r="B30" s="406"/>
      <c r="C30" s="407"/>
      <c r="D30" s="389"/>
      <c r="E30" s="389"/>
      <c r="F30" s="409"/>
      <c r="G30" s="483"/>
      <c r="H30" s="409"/>
      <c r="I30" s="193">
        <f t="shared" si="2"/>
        <v>0</v>
      </c>
      <c r="J30" s="194" t="e">
        <f t="shared" si="3"/>
        <v>#DIV/0!</v>
      </c>
      <c r="K30" s="194">
        <f t="shared" si="4"/>
        <v>0</v>
      </c>
      <c r="L30" s="410"/>
      <c r="P30" s="204"/>
      <c r="Q30" s="202"/>
      <c r="R30" s="26">
        <v>23</v>
      </c>
      <c r="S30">
        <f t="shared" si="14"/>
        <v>0</v>
      </c>
      <c r="T30" s="507" t="str">
        <f>IF(C30=0, "",Mrktg!$D$8)</f>
        <v/>
      </c>
      <c r="U30" s="507" t="str">
        <f>IF(C30=0, "",Mrktg!$D$9)</f>
        <v/>
      </c>
      <c r="V30" s="507" t="str">
        <f>IF(C30=0,"",Mrktg!$D$10)</f>
        <v/>
      </c>
      <c r="W30" s="507" t="str">
        <f>IF(C30=0,"",Mrktg!$D$11)</f>
        <v/>
      </c>
      <c r="X30" s="507" t="str">
        <f>IF(C30=0, "",Mrktg!$D$12)</f>
        <v/>
      </c>
      <c r="Y30" s="507" t="str">
        <f>IF(C30=0,"",Mrktg!$D$13)</f>
        <v/>
      </c>
      <c r="Z30" s="507" t="str">
        <f>IF(C30 = 0,"",Mrktg!$D$14)</f>
        <v/>
      </c>
      <c r="AA30" s="507" t="str">
        <f>IF(C30=0,"",Mrktg!$D$15)</f>
        <v/>
      </c>
      <c r="AB30" s="507" t="str">
        <f>IF(C30=0,"",Mrktg!$I$8)</f>
        <v/>
      </c>
      <c r="AC30" s="507" t="str">
        <f>IF(C30=0,"",Mrktg!$H$9)</f>
        <v/>
      </c>
      <c r="AD30" s="507" t="str">
        <f>IF(C30=0,"",Mrktg!$H$10)</f>
        <v/>
      </c>
      <c r="AE30" s="507" t="str">
        <f>IF(C30=0,"",Mrktg!$H$11)</f>
        <v/>
      </c>
      <c r="AF30" s="507" t="str">
        <f>IF(C30=0,"",Mrktg!$H$12)</f>
        <v/>
      </c>
      <c r="AG30" s="507" t="str">
        <f>IF(C30=0,"",Mrktg!$H$13)</f>
        <v/>
      </c>
      <c r="AH30" s="507" t="str">
        <f>IF($C30=0,"",Mrktg!$C$18)</f>
        <v/>
      </c>
      <c r="AI30" s="507" t="str">
        <f>IF($C30=0,"",Mrktg!$C$19)</f>
        <v/>
      </c>
      <c r="AJ30" s="507" t="str">
        <f>IF($C30=0,"",Mrktg!$C$20)</f>
        <v/>
      </c>
      <c r="AK30" s="507" t="str">
        <f>IF($C30=0,"",Mrktg!$G$18)</f>
        <v/>
      </c>
      <c r="AL30" s="507" t="str">
        <f>IF($C30=0,"",Mrktg!$G$19)</f>
        <v/>
      </c>
      <c r="AM30" s="507"/>
      <c r="AN30" s="508"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6">
        <v>24</v>
      </c>
      <c r="B31" s="406"/>
      <c r="C31" s="407"/>
      <c r="D31" s="389"/>
      <c r="E31" s="389"/>
      <c r="F31" s="409"/>
      <c r="G31" s="483"/>
      <c r="H31" s="409"/>
      <c r="I31" s="193">
        <f t="shared" si="2"/>
        <v>0</v>
      </c>
      <c r="J31" s="194" t="e">
        <f t="shared" si="3"/>
        <v>#DIV/0!</v>
      </c>
      <c r="K31" s="194">
        <f t="shared" si="4"/>
        <v>0</v>
      </c>
      <c r="L31" s="410"/>
      <c r="P31" s="204"/>
      <c r="Q31" s="202"/>
      <c r="R31" s="26">
        <v>24</v>
      </c>
      <c r="S31">
        <f t="shared" si="14"/>
        <v>0</v>
      </c>
      <c r="T31" s="507" t="str">
        <f>IF(C31=0, "",Mrktg!$D$8)</f>
        <v/>
      </c>
      <c r="U31" s="507" t="str">
        <f>IF(C31=0, "",Mrktg!$D$9)</f>
        <v/>
      </c>
      <c r="V31" s="507" t="str">
        <f>IF(C31=0,"",Mrktg!$D$10)</f>
        <v/>
      </c>
      <c r="W31" s="507" t="str">
        <f>IF(C31=0,"",Mrktg!$D$11)</f>
        <v/>
      </c>
      <c r="X31" s="507" t="str">
        <f>IF(C31=0, "",Mrktg!$D$12)</f>
        <v/>
      </c>
      <c r="Y31" s="507" t="str">
        <f>IF(C31=0,"",Mrktg!$D$13)</f>
        <v/>
      </c>
      <c r="Z31" s="507" t="str">
        <f>IF(C31 = 0,"",Mrktg!$D$14)</f>
        <v/>
      </c>
      <c r="AA31" s="507" t="str">
        <f>IF(C31=0,"",Mrktg!$D$15)</f>
        <v/>
      </c>
      <c r="AB31" s="507" t="str">
        <f>IF(C31=0,"",Mrktg!$I$8)</f>
        <v/>
      </c>
      <c r="AC31" s="507" t="str">
        <f>IF(C31=0,"",Mrktg!$H$9)</f>
        <v/>
      </c>
      <c r="AD31" s="507" t="str">
        <f>IF(C31=0,"",Mrktg!$H$10)</f>
        <v/>
      </c>
      <c r="AE31" s="507" t="str">
        <f>IF(C31=0,"",Mrktg!$H$11)</f>
        <v/>
      </c>
      <c r="AF31" s="507" t="str">
        <f>IF(C31=0,"",Mrktg!$H$12)</f>
        <v/>
      </c>
      <c r="AG31" s="507" t="str">
        <f>IF(C31=0,"",Mrktg!$H$13)</f>
        <v/>
      </c>
      <c r="AH31" s="507" t="str">
        <f>IF($C31=0,"",Mrktg!$C$18)</f>
        <v/>
      </c>
      <c r="AI31" s="507" t="str">
        <f>IF($C31=0,"",Mrktg!$C$19)</f>
        <v/>
      </c>
      <c r="AJ31" s="507" t="str">
        <f>IF($C31=0,"",Mrktg!$C$20)</f>
        <v/>
      </c>
      <c r="AK31" s="507" t="str">
        <f>IF($C31=0,"",Mrktg!$G$18)</f>
        <v/>
      </c>
      <c r="AL31" s="507" t="str">
        <f>IF($C31=0,"",Mrktg!$G$19)</f>
        <v/>
      </c>
      <c r="AM31" s="507"/>
      <c r="AN31" s="508"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6">
        <v>25</v>
      </c>
      <c r="B32" s="406"/>
      <c r="C32" s="407"/>
      <c r="D32" s="389"/>
      <c r="E32" s="389"/>
      <c r="F32" s="409"/>
      <c r="G32" s="483"/>
      <c r="H32" s="409"/>
      <c r="I32" s="193">
        <f t="shared" si="2"/>
        <v>0</v>
      </c>
      <c r="J32" s="194" t="e">
        <f t="shared" si="3"/>
        <v>#DIV/0!</v>
      </c>
      <c r="K32" s="194">
        <f t="shared" si="4"/>
        <v>0</v>
      </c>
      <c r="L32" s="410"/>
      <c r="P32" s="204"/>
      <c r="Q32" s="202"/>
      <c r="R32" s="26">
        <v>25</v>
      </c>
      <c r="S32">
        <f t="shared" si="14"/>
        <v>0</v>
      </c>
      <c r="T32" s="507" t="str">
        <f>IF(C32=0, "",Mrktg!$D$8)</f>
        <v/>
      </c>
      <c r="U32" s="507" t="str">
        <f>IF(C32=0, "",Mrktg!$D$9)</f>
        <v/>
      </c>
      <c r="V32" s="507" t="str">
        <f>IF(C32=0,"",Mrktg!$D$10)</f>
        <v/>
      </c>
      <c r="W32" s="507" t="str">
        <f>IF(C32=0,"",Mrktg!$D$11)</f>
        <v/>
      </c>
      <c r="X32" s="507" t="str">
        <f>IF(C32=0, "",Mrktg!$D$12)</f>
        <v/>
      </c>
      <c r="Y32" s="507" t="str">
        <f>IF(C32=0,"",Mrktg!$D$13)</f>
        <v/>
      </c>
      <c r="Z32" s="507" t="str">
        <f>IF(C32 = 0,"",Mrktg!$D$14)</f>
        <v/>
      </c>
      <c r="AA32" s="507" t="str">
        <f>IF(C32=0,"",Mrktg!$D$15)</f>
        <v/>
      </c>
      <c r="AB32" s="507" t="str">
        <f>IF(C32=0,"",Mrktg!$I$8)</f>
        <v/>
      </c>
      <c r="AC32" s="507" t="str">
        <f>IF(C32=0,"",Mrktg!$H$9)</f>
        <v/>
      </c>
      <c r="AD32" s="507" t="str">
        <f>IF(C32=0,"",Mrktg!$H$10)</f>
        <v/>
      </c>
      <c r="AE32" s="507" t="str">
        <f>IF(C32=0,"",Mrktg!$H$11)</f>
        <v/>
      </c>
      <c r="AF32" s="507" t="str">
        <f>IF(C32=0,"",Mrktg!$H$12)</f>
        <v/>
      </c>
      <c r="AG32" s="507" t="str">
        <f>IF(C32=0,"",Mrktg!$H$13)</f>
        <v/>
      </c>
      <c r="AH32" s="507" t="str">
        <f>IF($C32=0,"",Mrktg!$C$18)</f>
        <v/>
      </c>
      <c r="AI32" s="507" t="str">
        <f>IF($C32=0,"",Mrktg!$C$19)</f>
        <v/>
      </c>
      <c r="AJ32" s="507" t="str">
        <f>IF($C32=0,"",Mrktg!$C$20)</f>
        <v/>
      </c>
      <c r="AK32" s="507" t="str">
        <f>IF($C32=0,"",Mrktg!$G$18)</f>
        <v/>
      </c>
      <c r="AL32" s="507" t="str">
        <f>IF($C32=0,"",Mrktg!$G$19)</f>
        <v/>
      </c>
      <c r="AM32" s="507"/>
      <c r="AN32" s="508"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6">
        <v>26</v>
      </c>
      <c r="B33" s="406"/>
      <c r="C33" s="407"/>
      <c r="D33" s="389"/>
      <c r="E33" s="389"/>
      <c r="F33" s="409"/>
      <c r="G33" s="483"/>
      <c r="H33" s="409"/>
      <c r="I33" s="193">
        <f t="shared" ref="I33:I42" si="15">F33+H33</f>
        <v>0</v>
      </c>
      <c r="J33" s="194" t="e">
        <f t="shared" ref="J33:J42" si="16">I33/D33</f>
        <v>#DIV/0!</v>
      </c>
      <c r="K33" s="194">
        <f t="shared" ref="K33:K42" si="17">C33*F33*12</f>
        <v>0</v>
      </c>
      <c r="L33" s="410"/>
      <c r="P33" s="204"/>
      <c r="Q33" s="202"/>
      <c r="R33" s="26">
        <v>26</v>
      </c>
      <c r="S33">
        <f t="shared" si="14"/>
        <v>0</v>
      </c>
      <c r="T33" s="507" t="str">
        <f>IF(C33=0, "",Mrktg!$D$8)</f>
        <v/>
      </c>
      <c r="U33" s="507" t="str">
        <f>IF(C33=0, "",Mrktg!$D$9)</f>
        <v/>
      </c>
      <c r="V33" s="507" t="str">
        <f>IF(C33=0,"",Mrktg!$D$10)</f>
        <v/>
      </c>
      <c r="W33" s="507" t="str">
        <f>IF(C33=0,"",Mrktg!$D$11)</f>
        <v/>
      </c>
      <c r="X33" s="507" t="str">
        <f>IF(C33=0, "",Mrktg!$D$12)</f>
        <v/>
      </c>
      <c r="Y33" s="507" t="str">
        <f>IF(C33=0,"",Mrktg!$D$13)</f>
        <v/>
      </c>
      <c r="Z33" s="507" t="str">
        <f>IF(C33 = 0,"",Mrktg!$D$14)</f>
        <v/>
      </c>
      <c r="AA33" s="507" t="str">
        <f>IF(C33=0,"",Mrktg!$D$15)</f>
        <v/>
      </c>
      <c r="AB33" s="507" t="str">
        <f>IF(C33=0,"",Mrktg!$I$8)</f>
        <v/>
      </c>
      <c r="AC33" s="507" t="str">
        <f>IF(C33=0,"",Mrktg!$H$9)</f>
        <v/>
      </c>
      <c r="AD33" s="507" t="str">
        <f>IF(C33=0,"",Mrktg!$H$10)</f>
        <v/>
      </c>
      <c r="AE33" s="507" t="str">
        <f>IF(C33=0,"",Mrktg!$H$11)</f>
        <v/>
      </c>
      <c r="AF33" s="507" t="str">
        <f>IF(C33=0,"",Mrktg!$H$12)</f>
        <v/>
      </c>
      <c r="AG33" s="507" t="str">
        <f>IF(C33=0,"",Mrktg!$H$13)</f>
        <v/>
      </c>
      <c r="AH33" s="507" t="str">
        <f>IF($C33=0,"",Mrktg!$C$18)</f>
        <v/>
      </c>
      <c r="AI33" s="507" t="str">
        <f>IF($C33=0,"",Mrktg!$C$19)</f>
        <v/>
      </c>
      <c r="AJ33" s="507" t="str">
        <f>IF($C33=0,"",Mrktg!$C$20)</f>
        <v/>
      </c>
      <c r="AK33" s="507" t="str">
        <f>IF($C33=0,"",Mrktg!$G$18)</f>
        <v/>
      </c>
      <c r="AL33" s="507" t="str">
        <f>IF($C33=0,"",Mrktg!$G$19)</f>
        <v/>
      </c>
      <c r="AM33" s="507"/>
      <c r="AN33" s="508"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6">
        <v>27</v>
      </c>
      <c r="B34" s="406"/>
      <c r="C34" s="407"/>
      <c r="D34" s="389"/>
      <c r="E34" s="389"/>
      <c r="F34" s="409"/>
      <c r="G34" s="483"/>
      <c r="H34" s="409"/>
      <c r="I34" s="193">
        <f t="shared" si="15"/>
        <v>0</v>
      </c>
      <c r="J34" s="194" t="e">
        <f t="shared" si="16"/>
        <v>#DIV/0!</v>
      </c>
      <c r="K34" s="194">
        <f t="shared" si="17"/>
        <v>0</v>
      </c>
      <c r="L34" s="410"/>
      <c r="P34" s="204"/>
      <c r="Q34" s="202"/>
      <c r="R34" s="26">
        <v>27</v>
      </c>
      <c r="S34">
        <f t="shared" si="14"/>
        <v>0</v>
      </c>
      <c r="T34" s="507" t="str">
        <f>IF(C34=0, "",Mrktg!$D$8)</f>
        <v/>
      </c>
      <c r="U34" s="507" t="str">
        <f>IF(C34=0, "",Mrktg!$D$9)</f>
        <v/>
      </c>
      <c r="V34" s="507" t="str">
        <f>IF(C34=0,"",Mrktg!$D$10)</f>
        <v/>
      </c>
      <c r="W34" s="507" t="str">
        <f>IF(C34=0,"",Mrktg!$D$11)</f>
        <v/>
      </c>
      <c r="X34" s="507" t="str">
        <f>IF(C34=0, "",Mrktg!$D$12)</f>
        <v/>
      </c>
      <c r="Y34" s="507" t="str">
        <f>IF(C34=0,"",Mrktg!$D$13)</f>
        <v/>
      </c>
      <c r="Z34" s="507" t="str">
        <f>IF(C34 = 0,"",Mrktg!$D$14)</f>
        <v/>
      </c>
      <c r="AA34" s="507" t="str">
        <f>IF(C34=0,"",Mrktg!$D$15)</f>
        <v/>
      </c>
      <c r="AB34" s="507" t="str">
        <f>IF(C34=0,"",Mrktg!$I$8)</f>
        <v/>
      </c>
      <c r="AC34" s="507" t="str">
        <f>IF(C34=0,"",Mrktg!$H$9)</f>
        <v/>
      </c>
      <c r="AD34" s="507" t="str">
        <f>IF(C34=0,"",Mrktg!$H$10)</f>
        <v/>
      </c>
      <c r="AE34" s="507" t="str">
        <f>IF(C34=0,"",Mrktg!$H$11)</f>
        <v/>
      </c>
      <c r="AF34" s="507" t="str">
        <f>IF(C34=0,"",Mrktg!$H$12)</f>
        <v/>
      </c>
      <c r="AG34" s="507" t="str">
        <f>IF(C34=0,"",Mrktg!$H$13)</f>
        <v/>
      </c>
      <c r="AH34" s="507" t="str">
        <f>IF($C34=0,"",Mrktg!$C$18)</f>
        <v/>
      </c>
      <c r="AI34" s="507" t="str">
        <f>IF($C34=0,"",Mrktg!$C$19)</f>
        <v/>
      </c>
      <c r="AJ34" s="507" t="str">
        <f>IF($C34=0,"",Mrktg!$C$20)</f>
        <v/>
      </c>
      <c r="AK34" s="507" t="str">
        <f>IF($C34=0,"",Mrktg!$G$18)</f>
        <v/>
      </c>
      <c r="AL34" s="507" t="str">
        <f>IF($C34=0,"",Mrktg!$G$19)</f>
        <v/>
      </c>
      <c r="AM34" s="507"/>
      <c r="AN34" s="508"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6">
        <v>28</v>
      </c>
      <c r="B35" s="406"/>
      <c r="C35" s="407"/>
      <c r="D35" s="389"/>
      <c r="E35" s="389"/>
      <c r="F35" s="409"/>
      <c r="G35" s="483"/>
      <c r="H35" s="409"/>
      <c r="I35" s="193">
        <f t="shared" si="15"/>
        <v>0</v>
      </c>
      <c r="J35" s="194" t="e">
        <f t="shared" si="16"/>
        <v>#DIV/0!</v>
      </c>
      <c r="K35" s="194">
        <f t="shared" si="17"/>
        <v>0</v>
      </c>
      <c r="L35" s="410"/>
      <c r="P35" s="204"/>
      <c r="Q35" s="202"/>
      <c r="R35" s="26">
        <v>28</v>
      </c>
      <c r="S35">
        <f t="shared" si="14"/>
        <v>0</v>
      </c>
      <c r="T35" s="507" t="str">
        <f>IF(C35=0, "",Mrktg!$D$8)</f>
        <v/>
      </c>
      <c r="U35" s="507" t="str">
        <f>IF(C35=0, "",Mrktg!$D$9)</f>
        <v/>
      </c>
      <c r="V35" s="507" t="str">
        <f>IF(C35=0,"",Mrktg!$D$10)</f>
        <v/>
      </c>
      <c r="W35" s="507" t="str">
        <f>IF(C35=0,"",Mrktg!$D$11)</f>
        <v/>
      </c>
      <c r="X35" s="507" t="str">
        <f>IF(C35=0, "",Mrktg!$D$12)</f>
        <v/>
      </c>
      <c r="Y35" s="507" t="str">
        <f>IF(C35=0,"",Mrktg!$D$13)</f>
        <v/>
      </c>
      <c r="Z35" s="507" t="str">
        <f>IF(C35 = 0,"",Mrktg!$D$14)</f>
        <v/>
      </c>
      <c r="AA35" s="507" t="str">
        <f>IF(C35=0,"",Mrktg!$D$15)</f>
        <v/>
      </c>
      <c r="AB35" s="507" t="str">
        <f>IF(C35=0,"",Mrktg!$I$8)</f>
        <v/>
      </c>
      <c r="AC35" s="507" t="str">
        <f>IF(C35=0,"",Mrktg!$H$9)</f>
        <v/>
      </c>
      <c r="AD35" s="507" t="str">
        <f>IF(C35=0,"",Mrktg!$H$10)</f>
        <v/>
      </c>
      <c r="AE35" s="507" t="str">
        <f>IF(C35=0,"",Mrktg!$H$11)</f>
        <v/>
      </c>
      <c r="AF35" s="507" t="str">
        <f>IF(C35=0,"",Mrktg!$H$12)</f>
        <v/>
      </c>
      <c r="AG35" s="507" t="str">
        <f>IF(C35=0,"",Mrktg!$H$13)</f>
        <v/>
      </c>
      <c r="AH35" s="507" t="str">
        <f>IF($C35=0,"",Mrktg!$C$18)</f>
        <v/>
      </c>
      <c r="AI35" s="507" t="str">
        <f>IF($C35=0,"",Mrktg!$C$19)</f>
        <v/>
      </c>
      <c r="AJ35" s="507" t="str">
        <f>IF($C35=0,"",Mrktg!$C$20)</f>
        <v/>
      </c>
      <c r="AK35" s="507" t="str">
        <f>IF($C35=0,"",Mrktg!$G$18)</f>
        <v/>
      </c>
      <c r="AL35" s="507" t="str">
        <f>IF($C35=0,"",Mrktg!$G$19)</f>
        <v/>
      </c>
      <c r="AM35" s="507"/>
      <c r="AN35" s="508"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6">
        <v>29</v>
      </c>
      <c r="B36" s="406"/>
      <c r="C36" s="407"/>
      <c r="D36" s="389"/>
      <c r="E36" s="389"/>
      <c r="F36" s="409"/>
      <c r="G36" s="483"/>
      <c r="H36" s="409"/>
      <c r="I36" s="193">
        <f t="shared" si="15"/>
        <v>0</v>
      </c>
      <c r="J36" s="194" t="e">
        <f t="shared" si="16"/>
        <v>#DIV/0!</v>
      </c>
      <c r="K36" s="194">
        <f t="shared" si="17"/>
        <v>0</v>
      </c>
      <c r="L36" s="410"/>
      <c r="P36" s="204"/>
      <c r="Q36" s="202"/>
      <c r="R36" s="26">
        <v>29</v>
      </c>
      <c r="S36">
        <f t="shared" si="14"/>
        <v>0</v>
      </c>
      <c r="T36" s="507" t="str">
        <f>IF(C36=0, "",Mrktg!$D$8)</f>
        <v/>
      </c>
      <c r="U36" s="507" t="str">
        <f>IF(C36=0, "",Mrktg!$D$9)</f>
        <v/>
      </c>
      <c r="V36" s="507" t="str">
        <f>IF(C36=0,"",Mrktg!$D$10)</f>
        <v/>
      </c>
      <c r="W36" s="507" t="str">
        <f>IF(C36=0,"",Mrktg!$D$11)</f>
        <v/>
      </c>
      <c r="X36" s="507" t="str">
        <f>IF(C36=0, "",Mrktg!$D$12)</f>
        <v/>
      </c>
      <c r="Y36" s="507" t="str">
        <f>IF(C36=0,"",Mrktg!$D$13)</f>
        <v/>
      </c>
      <c r="Z36" s="507" t="str">
        <f>IF(C36 = 0,"",Mrktg!$D$14)</f>
        <v/>
      </c>
      <c r="AA36" s="507" t="str">
        <f>IF(C36=0,"",Mrktg!$D$15)</f>
        <v/>
      </c>
      <c r="AB36" s="507" t="str">
        <f>IF(C36=0,"",Mrktg!$I$8)</f>
        <v/>
      </c>
      <c r="AC36" s="507" t="str">
        <f>IF(C36=0,"",Mrktg!$H$9)</f>
        <v/>
      </c>
      <c r="AD36" s="507" t="str">
        <f>IF(C36=0,"",Mrktg!$H$10)</f>
        <v/>
      </c>
      <c r="AE36" s="507" t="str">
        <f>IF(C36=0,"",Mrktg!$H$11)</f>
        <v/>
      </c>
      <c r="AF36" s="507" t="str">
        <f>IF(C36=0,"",Mrktg!$H$12)</f>
        <v/>
      </c>
      <c r="AG36" s="507" t="str">
        <f>IF(C36=0,"",Mrktg!$H$13)</f>
        <v/>
      </c>
      <c r="AH36" s="507" t="str">
        <f>IF($C36=0,"",Mrktg!$C$18)</f>
        <v/>
      </c>
      <c r="AI36" s="507" t="str">
        <f>IF($C36=0,"",Mrktg!$C$19)</f>
        <v/>
      </c>
      <c r="AJ36" s="507" t="str">
        <f>IF($C36=0,"",Mrktg!$C$20)</f>
        <v/>
      </c>
      <c r="AK36" s="507" t="str">
        <f>IF($C36=0,"",Mrktg!$G$18)</f>
        <v/>
      </c>
      <c r="AL36" s="507" t="str">
        <f>IF($C36=0,"",Mrktg!$G$19)</f>
        <v/>
      </c>
      <c r="AM36" s="507"/>
      <c r="AN36" s="508"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6">
        <v>30</v>
      </c>
      <c r="B37" s="406"/>
      <c r="C37" s="407"/>
      <c r="D37" s="389"/>
      <c r="E37" s="389"/>
      <c r="F37" s="409"/>
      <c r="G37" s="483"/>
      <c r="H37" s="409"/>
      <c r="I37" s="193">
        <f t="shared" si="15"/>
        <v>0</v>
      </c>
      <c r="J37" s="194" t="e">
        <f t="shared" si="16"/>
        <v>#DIV/0!</v>
      </c>
      <c r="K37" s="194">
        <f t="shared" si="17"/>
        <v>0</v>
      </c>
      <c r="L37" s="410"/>
      <c r="P37" s="204"/>
      <c r="Q37" s="202"/>
      <c r="R37" s="26">
        <v>30</v>
      </c>
      <c r="S37">
        <f t="shared" si="14"/>
        <v>0</v>
      </c>
      <c r="T37" s="507" t="str">
        <f>IF(C37=0, "",Mrktg!$D$8)</f>
        <v/>
      </c>
      <c r="U37" s="507" t="str">
        <f>IF(C37=0, "",Mrktg!$D$9)</f>
        <v/>
      </c>
      <c r="V37" s="507" t="str">
        <f>IF(C37=0,"",Mrktg!$D$10)</f>
        <v/>
      </c>
      <c r="W37" s="507" t="str">
        <f>IF(C37=0,"",Mrktg!$D$11)</f>
        <v/>
      </c>
      <c r="X37" s="507" t="str">
        <f>IF(C37=0, "",Mrktg!$D$12)</f>
        <v/>
      </c>
      <c r="Y37" s="507" t="str">
        <f>IF(C37=0,"",Mrktg!$D$13)</f>
        <v/>
      </c>
      <c r="Z37" s="507" t="str">
        <f>IF(C37 = 0,"",Mrktg!$D$14)</f>
        <v/>
      </c>
      <c r="AA37" s="507" t="str">
        <f>IF(C37=0,"",Mrktg!$D$15)</f>
        <v/>
      </c>
      <c r="AB37" s="507" t="str">
        <f>IF(C37=0,"",Mrktg!$I$8)</f>
        <v/>
      </c>
      <c r="AC37" s="507" t="str">
        <f>IF(C37=0,"",Mrktg!$H$9)</f>
        <v/>
      </c>
      <c r="AD37" s="507" t="str">
        <f>IF(C37=0,"",Mrktg!$H$10)</f>
        <v/>
      </c>
      <c r="AE37" s="507" t="str">
        <f>IF(C37=0,"",Mrktg!$H$11)</f>
        <v/>
      </c>
      <c r="AF37" s="507" t="str">
        <f>IF(C37=0,"",Mrktg!$H$12)</f>
        <v/>
      </c>
      <c r="AG37" s="507" t="str">
        <f>IF(C37=0,"",Mrktg!$H$13)</f>
        <v/>
      </c>
      <c r="AH37" s="507" t="str">
        <f>IF($C37=0,"",Mrktg!$C$18)</f>
        <v/>
      </c>
      <c r="AI37" s="507" t="str">
        <f>IF($C37=0,"",Mrktg!$C$19)</f>
        <v/>
      </c>
      <c r="AJ37" s="507" t="str">
        <f>IF($C37=0,"",Mrktg!$C$20)</f>
        <v/>
      </c>
      <c r="AK37" s="507" t="str">
        <f>IF($C37=0,"",Mrktg!$G$18)</f>
        <v/>
      </c>
      <c r="AL37" s="507" t="str">
        <f>IF($C37=0,"",Mrktg!$G$19)</f>
        <v/>
      </c>
      <c r="AM37" s="507"/>
      <c r="AN37" s="508"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6">
        <v>31</v>
      </c>
      <c r="B38" s="406"/>
      <c r="C38" s="407"/>
      <c r="D38" s="389"/>
      <c r="E38" s="389"/>
      <c r="F38" s="409"/>
      <c r="G38" s="483"/>
      <c r="H38" s="409"/>
      <c r="I38" s="193">
        <f t="shared" si="15"/>
        <v>0</v>
      </c>
      <c r="J38" s="194" t="e">
        <f t="shared" si="16"/>
        <v>#DIV/0!</v>
      </c>
      <c r="K38" s="194">
        <f t="shared" si="17"/>
        <v>0</v>
      </c>
      <c r="L38" s="410"/>
      <c r="P38" s="204"/>
      <c r="Q38" s="202"/>
      <c r="R38" s="26">
        <v>31</v>
      </c>
      <c r="S38">
        <f t="shared" si="14"/>
        <v>0</v>
      </c>
      <c r="T38" s="507" t="str">
        <f>IF(C38=0, "",Mrktg!$D$8)</f>
        <v/>
      </c>
      <c r="U38" s="507" t="str">
        <f>IF(C38=0, "",Mrktg!$D$9)</f>
        <v/>
      </c>
      <c r="V38" s="507" t="str">
        <f>IF(C38=0,"",Mrktg!$D$10)</f>
        <v/>
      </c>
      <c r="W38" s="507" t="str">
        <f>IF(C38=0,"",Mrktg!$D$11)</f>
        <v/>
      </c>
      <c r="X38" s="507" t="str">
        <f>IF(C38=0, "",Mrktg!$D$12)</f>
        <v/>
      </c>
      <c r="Y38" s="507" t="str">
        <f>IF(C38=0,"",Mrktg!$D$13)</f>
        <v/>
      </c>
      <c r="Z38" s="507" t="str">
        <f>IF(C38 = 0,"",Mrktg!$D$14)</f>
        <v/>
      </c>
      <c r="AA38" s="507" t="str">
        <f>IF(C38=0,"",Mrktg!$D$15)</f>
        <v/>
      </c>
      <c r="AB38" s="507" t="str">
        <f>IF(C38=0,"",Mrktg!$I$8)</f>
        <v/>
      </c>
      <c r="AC38" s="507" t="str">
        <f>IF(C38=0,"",Mrktg!$H$9)</f>
        <v/>
      </c>
      <c r="AD38" s="507" t="str">
        <f>IF(C38=0,"",Mrktg!$H$10)</f>
        <v/>
      </c>
      <c r="AE38" s="507" t="str">
        <f>IF(C38=0,"",Mrktg!$H$11)</f>
        <v/>
      </c>
      <c r="AF38" s="507" t="str">
        <f>IF(C38=0,"",Mrktg!$H$12)</f>
        <v/>
      </c>
      <c r="AG38" s="507" t="str">
        <f>IF(C38=0,"",Mrktg!$H$13)</f>
        <v/>
      </c>
      <c r="AH38" s="507" t="str">
        <f>IF($C38=0,"",Mrktg!$C$18)</f>
        <v/>
      </c>
      <c r="AI38" s="507" t="str">
        <f>IF($C38=0,"",Mrktg!$C$19)</f>
        <v/>
      </c>
      <c r="AJ38" s="507" t="str">
        <f>IF($C38=0,"",Mrktg!$C$20)</f>
        <v/>
      </c>
      <c r="AK38" s="507" t="str">
        <f>IF($C38=0,"",Mrktg!$G$18)</f>
        <v/>
      </c>
      <c r="AL38" s="507" t="str">
        <f>IF($C38=0,"",Mrktg!$G$19)</f>
        <v/>
      </c>
      <c r="AM38" s="507"/>
      <c r="AN38" s="508"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6">
        <v>32</v>
      </c>
      <c r="B39" s="406"/>
      <c r="C39" s="407"/>
      <c r="D39" s="389"/>
      <c r="E39" s="389"/>
      <c r="F39" s="409"/>
      <c r="G39" s="483"/>
      <c r="H39" s="409"/>
      <c r="I39" s="193">
        <f t="shared" si="15"/>
        <v>0</v>
      </c>
      <c r="J39" s="194" t="e">
        <f t="shared" si="16"/>
        <v>#DIV/0!</v>
      </c>
      <c r="K39" s="194">
        <f t="shared" si="17"/>
        <v>0</v>
      </c>
      <c r="L39" s="410"/>
      <c r="P39" s="204"/>
      <c r="Q39" s="202"/>
      <c r="R39" s="26">
        <v>32</v>
      </c>
      <c r="S39">
        <f t="shared" si="14"/>
        <v>0</v>
      </c>
      <c r="T39" s="507" t="str">
        <f>IF(C39=0, "",Mrktg!$D$8)</f>
        <v/>
      </c>
      <c r="U39" s="507" t="str">
        <f>IF(C39=0, "",Mrktg!$D$9)</f>
        <v/>
      </c>
      <c r="V39" s="507" t="str">
        <f>IF(C39=0,"",Mrktg!$D$10)</f>
        <v/>
      </c>
      <c r="W39" s="507" t="str">
        <f>IF(C39=0,"",Mrktg!$D$11)</f>
        <v/>
      </c>
      <c r="X39" s="507" t="str">
        <f>IF(C39=0, "",Mrktg!$D$12)</f>
        <v/>
      </c>
      <c r="Y39" s="507" t="str">
        <f>IF(C39=0,"",Mrktg!$D$13)</f>
        <v/>
      </c>
      <c r="Z39" s="507" t="str">
        <f>IF(C39 = 0,"",Mrktg!$D$14)</f>
        <v/>
      </c>
      <c r="AA39" s="507" t="str">
        <f>IF(C39=0,"",Mrktg!$D$15)</f>
        <v/>
      </c>
      <c r="AB39" s="507" t="str">
        <f>IF(C39=0,"",Mrktg!$I$8)</f>
        <v/>
      </c>
      <c r="AC39" s="507" t="str">
        <f>IF(C39=0,"",Mrktg!$H$9)</f>
        <v/>
      </c>
      <c r="AD39" s="507" t="str">
        <f>IF(C39=0,"",Mrktg!$H$10)</f>
        <v/>
      </c>
      <c r="AE39" s="507" t="str">
        <f>IF(C39=0,"",Mrktg!$H$11)</f>
        <v/>
      </c>
      <c r="AF39" s="507" t="str">
        <f>IF(C39=0,"",Mrktg!$H$12)</f>
        <v/>
      </c>
      <c r="AG39" s="507" t="str">
        <f>IF(C39=0,"",Mrktg!$H$13)</f>
        <v/>
      </c>
      <c r="AH39" s="507" t="str">
        <f>IF($C39=0,"",Mrktg!$C$18)</f>
        <v/>
      </c>
      <c r="AI39" s="507" t="str">
        <f>IF($C39=0,"",Mrktg!$C$19)</f>
        <v/>
      </c>
      <c r="AJ39" s="507" t="str">
        <f>IF($C39=0,"",Mrktg!$C$20)</f>
        <v/>
      </c>
      <c r="AK39" s="507" t="str">
        <f>IF($C39=0,"",Mrktg!$G$18)</f>
        <v/>
      </c>
      <c r="AL39" s="507" t="str">
        <f>IF($C39=0,"",Mrktg!$G$19)</f>
        <v/>
      </c>
      <c r="AM39" s="507"/>
      <c r="AN39" s="508"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6">
        <v>33</v>
      </c>
      <c r="B40" s="406"/>
      <c r="C40" s="407"/>
      <c r="D40" s="389"/>
      <c r="E40" s="389"/>
      <c r="F40" s="409"/>
      <c r="G40" s="483"/>
      <c r="H40" s="409"/>
      <c r="I40" s="193">
        <f t="shared" si="15"/>
        <v>0</v>
      </c>
      <c r="J40" s="194" t="e">
        <f t="shared" si="16"/>
        <v>#DIV/0!</v>
      </c>
      <c r="K40" s="194">
        <f t="shared" si="17"/>
        <v>0</v>
      </c>
      <c r="L40" s="410"/>
      <c r="P40" s="204"/>
      <c r="Q40" s="202"/>
      <c r="R40" s="26">
        <v>33</v>
      </c>
      <c r="S40">
        <f t="shared" si="14"/>
        <v>0</v>
      </c>
      <c r="T40" s="507" t="str">
        <f>IF(C40=0, "",Mrktg!$D$8)</f>
        <v/>
      </c>
      <c r="U40" s="507" t="str">
        <f>IF(C40=0, "",Mrktg!$D$9)</f>
        <v/>
      </c>
      <c r="V40" s="507" t="str">
        <f>IF(C40=0,"",Mrktg!$D$10)</f>
        <v/>
      </c>
      <c r="W40" s="507" t="str">
        <f>IF(C40=0,"",Mrktg!$D$11)</f>
        <v/>
      </c>
      <c r="X40" s="507" t="str">
        <f>IF(C40=0, "",Mrktg!$D$12)</f>
        <v/>
      </c>
      <c r="Y40" s="507" t="str">
        <f>IF(C40=0,"",Mrktg!$D$13)</f>
        <v/>
      </c>
      <c r="Z40" s="507" t="str">
        <f>IF(C40 = 0,"",Mrktg!$D$14)</f>
        <v/>
      </c>
      <c r="AA40" s="507" t="str">
        <f>IF(C40=0,"",Mrktg!$D$15)</f>
        <v/>
      </c>
      <c r="AB40" s="507" t="str">
        <f>IF(C40=0,"",Mrktg!$I$8)</f>
        <v/>
      </c>
      <c r="AC40" s="507" t="str">
        <f>IF(C40=0,"",Mrktg!$H$9)</f>
        <v/>
      </c>
      <c r="AD40" s="507" t="str">
        <f>IF(C40=0,"",Mrktg!$H$10)</f>
        <v/>
      </c>
      <c r="AE40" s="507" t="str">
        <f>IF(C40=0,"",Mrktg!$H$11)</f>
        <v/>
      </c>
      <c r="AF40" s="507" t="str">
        <f>IF(C40=0,"",Mrktg!$H$12)</f>
        <v/>
      </c>
      <c r="AG40" s="507" t="str">
        <f>IF(C40=0,"",Mrktg!$H$13)</f>
        <v/>
      </c>
      <c r="AH40" s="507" t="str">
        <f>IF($C40=0,"",Mrktg!$C$18)</f>
        <v/>
      </c>
      <c r="AI40" s="507" t="str">
        <f>IF($C40=0,"",Mrktg!$C$19)</f>
        <v/>
      </c>
      <c r="AJ40" s="507" t="str">
        <f>IF($C40=0,"",Mrktg!$C$20)</f>
        <v/>
      </c>
      <c r="AK40" s="507" t="str">
        <f>IF($C40=0,"",Mrktg!$G$18)</f>
        <v/>
      </c>
      <c r="AL40" s="507" t="str">
        <f>IF($C40=0,"",Mrktg!$G$19)</f>
        <v/>
      </c>
      <c r="AM40" s="507"/>
      <c r="AN40" s="508"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6">
        <v>34</v>
      </c>
      <c r="B41" s="406"/>
      <c r="C41" s="407"/>
      <c r="D41" s="389"/>
      <c r="E41" s="389"/>
      <c r="F41" s="409"/>
      <c r="G41" s="483"/>
      <c r="H41" s="409"/>
      <c r="I41" s="193">
        <f t="shared" si="15"/>
        <v>0</v>
      </c>
      <c r="J41" s="194" t="e">
        <f t="shared" si="16"/>
        <v>#DIV/0!</v>
      </c>
      <c r="K41" s="194">
        <f t="shared" si="17"/>
        <v>0</v>
      </c>
      <c r="L41" s="410"/>
      <c r="P41" s="204"/>
      <c r="Q41" s="202"/>
      <c r="R41" s="26">
        <v>34</v>
      </c>
      <c r="S41">
        <f t="shared" si="14"/>
        <v>0</v>
      </c>
      <c r="T41" s="507" t="str">
        <f>IF(C41=0, "",Mrktg!$D$8)</f>
        <v/>
      </c>
      <c r="U41" s="507" t="str">
        <f>IF(C41=0, "",Mrktg!$D$9)</f>
        <v/>
      </c>
      <c r="V41" s="507" t="str">
        <f>IF(C41=0,"",Mrktg!$D$10)</f>
        <v/>
      </c>
      <c r="W41" s="507" t="str">
        <f>IF(C41=0,"",Mrktg!$D$11)</f>
        <v/>
      </c>
      <c r="X41" s="507" t="str">
        <f>IF(C41=0, "",Mrktg!$D$12)</f>
        <v/>
      </c>
      <c r="Y41" s="507" t="str">
        <f>IF(C41=0,"",Mrktg!$D$13)</f>
        <v/>
      </c>
      <c r="Z41" s="507" t="str">
        <f>IF(C41 = 0,"",Mrktg!$D$14)</f>
        <v/>
      </c>
      <c r="AA41" s="507" t="str">
        <f>IF(C41=0,"",Mrktg!$D$15)</f>
        <v/>
      </c>
      <c r="AB41" s="507" t="str">
        <f>IF(C41=0,"",Mrktg!$I$8)</f>
        <v/>
      </c>
      <c r="AC41" s="507" t="str">
        <f>IF(C41=0,"",Mrktg!$H$9)</f>
        <v/>
      </c>
      <c r="AD41" s="507" t="str">
        <f>IF(C41=0,"",Mrktg!$H$10)</f>
        <v/>
      </c>
      <c r="AE41" s="507" t="str">
        <f>IF(C41=0,"",Mrktg!$H$11)</f>
        <v/>
      </c>
      <c r="AF41" s="507" t="str">
        <f>IF(C41=0,"",Mrktg!$H$12)</f>
        <v/>
      </c>
      <c r="AG41" s="507" t="str">
        <f>IF(C41=0,"",Mrktg!$H$13)</f>
        <v/>
      </c>
      <c r="AH41" s="507" t="str">
        <f>IF($C41=0,"",Mrktg!$C$18)</f>
        <v/>
      </c>
      <c r="AI41" s="507" t="str">
        <f>IF($C41=0,"",Mrktg!$C$19)</f>
        <v/>
      </c>
      <c r="AJ41" s="507" t="str">
        <f>IF($C41=0,"",Mrktg!$C$20)</f>
        <v/>
      </c>
      <c r="AK41" s="507" t="str">
        <f>IF($C41=0,"",Mrktg!$G$18)</f>
        <v/>
      </c>
      <c r="AL41" s="507" t="str">
        <f>IF($C41=0,"",Mrktg!$G$19)</f>
        <v/>
      </c>
      <c r="AM41" s="507"/>
      <c r="AN41" s="508"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6">
        <v>35</v>
      </c>
      <c r="B42" s="406"/>
      <c r="C42" s="407"/>
      <c r="D42" s="389"/>
      <c r="E42" s="389"/>
      <c r="F42" s="409"/>
      <c r="G42" s="483"/>
      <c r="H42" s="409"/>
      <c r="I42" s="193">
        <f t="shared" si="15"/>
        <v>0</v>
      </c>
      <c r="J42" s="194" t="e">
        <f t="shared" si="16"/>
        <v>#DIV/0!</v>
      </c>
      <c r="K42" s="194">
        <f t="shared" si="17"/>
        <v>0</v>
      </c>
      <c r="L42" s="410"/>
      <c r="P42" s="204"/>
      <c r="Q42" s="202"/>
      <c r="R42" s="26">
        <v>35</v>
      </c>
      <c r="S42">
        <f t="shared" si="14"/>
        <v>0</v>
      </c>
      <c r="T42" s="507" t="str">
        <f>IF(C42=0, "",Mrktg!$D$8)</f>
        <v/>
      </c>
      <c r="U42" s="507" t="str">
        <f>IF(C42=0, "",Mrktg!$D$9)</f>
        <v/>
      </c>
      <c r="V42" s="507" t="str">
        <f>IF(C42=0,"",Mrktg!$D$10)</f>
        <v/>
      </c>
      <c r="W42" s="507" t="str">
        <f>IF(C42=0,"",Mrktg!$D$11)</f>
        <v/>
      </c>
      <c r="X42" s="507" t="str">
        <f>IF(C42=0, "",Mrktg!$D$12)</f>
        <v/>
      </c>
      <c r="Y42" s="507" t="str">
        <f>IF(C42=0,"",Mrktg!$D$13)</f>
        <v/>
      </c>
      <c r="Z42" s="507" t="str">
        <f>IF(C42 = 0,"",Mrktg!$D$14)</f>
        <v/>
      </c>
      <c r="AA42" s="507" t="str">
        <f>IF(C42=0,"",Mrktg!$D$15)</f>
        <v/>
      </c>
      <c r="AB42" s="507" t="str">
        <f>IF(C42=0,"",Mrktg!$I$8)</f>
        <v/>
      </c>
      <c r="AC42" s="507" t="str">
        <f>IF(C42=0,"",Mrktg!$H$9)</f>
        <v/>
      </c>
      <c r="AD42" s="507" t="str">
        <f>IF(C42=0,"",Mrktg!$H$10)</f>
        <v/>
      </c>
      <c r="AE42" s="507" t="str">
        <f>IF(C42=0,"",Mrktg!$H$11)</f>
        <v/>
      </c>
      <c r="AF42" s="507" t="str">
        <f>IF(C42=0,"",Mrktg!$H$12)</f>
        <v/>
      </c>
      <c r="AG42" s="507" t="str">
        <f>IF(C42=0,"",Mrktg!$H$13)</f>
        <v/>
      </c>
      <c r="AH42" s="507" t="str">
        <f>IF($C42=0,"",Mrktg!$C$18)</f>
        <v/>
      </c>
      <c r="AI42" s="507" t="str">
        <f>IF($C42=0,"",Mrktg!$C$19)</f>
        <v/>
      </c>
      <c r="AJ42" s="507" t="str">
        <f>IF($C42=0,"",Mrktg!$C$20)</f>
        <v/>
      </c>
      <c r="AK42" s="507" t="str">
        <f>IF($C42=0,"",Mrktg!$G$18)</f>
        <v/>
      </c>
      <c r="AL42" s="507" t="str">
        <f>IF($C42=0,"",Mrktg!$G$19)</f>
        <v/>
      </c>
      <c r="AM42" s="507"/>
      <c r="AN42" s="508"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6">
        <v>36</v>
      </c>
      <c r="B43" s="406"/>
      <c r="C43" s="407"/>
      <c r="D43" s="389"/>
      <c r="E43" s="389"/>
      <c r="F43" s="409"/>
      <c r="G43" s="483"/>
      <c r="H43" s="409"/>
      <c r="I43" s="193">
        <f t="shared" ref="I43:I57" si="19">F43+H43</f>
        <v>0</v>
      </c>
      <c r="J43" s="194" t="e">
        <f t="shared" ref="J43:J57" si="20">I43/D43</f>
        <v>#DIV/0!</v>
      </c>
      <c r="K43" s="194">
        <f t="shared" ref="K43:K57" si="21">C43*F43*12</f>
        <v>0</v>
      </c>
      <c r="L43" s="410"/>
      <c r="P43" s="204"/>
      <c r="Q43" s="202"/>
      <c r="R43" s="26">
        <v>36</v>
      </c>
      <c r="S43">
        <f t="shared" ref="S43:S57" si="22">B43</f>
        <v>0</v>
      </c>
      <c r="T43" s="507" t="str">
        <f>IF(C43=0, "",Mrktg!$D$8)</f>
        <v/>
      </c>
      <c r="U43" s="507" t="str">
        <f>IF(C43=0, "",Mrktg!$D$9)</f>
        <v/>
      </c>
      <c r="V43" s="507" t="str">
        <f>IF(C43=0,"",Mrktg!$D$10)</f>
        <v/>
      </c>
      <c r="W43" s="507" t="str">
        <f>IF(C43=0,"",Mrktg!$D$11)</f>
        <v/>
      </c>
      <c r="X43" s="507" t="str">
        <f>IF(C43=0, "",Mrktg!$D$12)</f>
        <v/>
      </c>
      <c r="Y43" s="507" t="str">
        <f>IF(C43=0,"",Mrktg!$D$13)</f>
        <v/>
      </c>
      <c r="Z43" s="507" t="str">
        <f>IF(C43 = 0,"",Mrktg!$D$14)</f>
        <v/>
      </c>
      <c r="AA43" s="507" t="str">
        <f>IF(C43=0,"",Mrktg!$D$15)</f>
        <v/>
      </c>
      <c r="AB43" s="507" t="str">
        <f>IF(C43=0,"",Mrktg!$I$8)</f>
        <v/>
      </c>
      <c r="AC43" s="507" t="str">
        <f>IF(C43=0,"",Mrktg!$H$9)</f>
        <v/>
      </c>
      <c r="AD43" s="507" t="str">
        <f>IF(C43=0,"",Mrktg!$H$10)</f>
        <v/>
      </c>
      <c r="AE43" s="507" t="str">
        <f>IF(C43=0,"",Mrktg!$H$11)</f>
        <v/>
      </c>
      <c r="AF43" s="507" t="str">
        <f>IF(C43=0,"",Mrktg!$H$12)</f>
        <v/>
      </c>
      <c r="AG43" s="507" t="str">
        <f>IF(C43=0,"",Mrktg!$H$13)</f>
        <v/>
      </c>
      <c r="AH43" s="507" t="str">
        <f>IF($C43=0,"",Mrktg!$C$18)</f>
        <v/>
      </c>
      <c r="AI43" s="507" t="str">
        <f>IF($C43=0,"",Mrktg!$C$19)</f>
        <v/>
      </c>
      <c r="AJ43" s="507" t="str">
        <f>IF($C43=0,"",Mrktg!$C$20)</f>
        <v/>
      </c>
      <c r="AK43" s="507" t="str">
        <f>IF($C43=0,"",Mrktg!$G$18)</f>
        <v/>
      </c>
      <c r="AL43" s="507" t="str">
        <f>IF($C43=0,"",Mrktg!$G$19)</f>
        <v/>
      </c>
      <c r="AM43" s="507"/>
      <c r="AN43" s="508"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6">
        <v>37</v>
      </c>
      <c r="B44" s="406"/>
      <c r="C44" s="407"/>
      <c r="D44" s="389"/>
      <c r="E44" s="389"/>
      <c r="F44" s="409"/>
      <c r="G44" s="483"/>
      <c r="H44" s="409"/>
      <c r="I44" s="193">
        <f t="shared" si="19"/>
        <v>0</v>
      </c>
      <c r="J44" s="194" t="e">
        <f t="shared" si="20"/>
        <v>#DIV/0!</v>
      </c>
      <c r="K44" s="194">
        <f t="shared" si="21"/>
        <v>0</v>
      </c>
      <c r="L44" s="410"/>
      <c r="P44" s="204"/>
      <c r="Q44" s="202"/>
      <c r="R44" s="26">
        <v>37</v>
      </c>
      <c r="S44">
        <f t="shared" si="22"/>
        <v>0</v>
      </c>
      <c r="T44" s="507" t="str">
        <f>IF(C44=0, "",Mrktg!$D$8)</f>
        <v/>
      </c>
      <c r="U44" s="507" t="str">
        <f>IF(C44=0, "",Mrktg!$D$9)</f>
        <v/>
      </c>
      <c r="V44" s="507" t="str">
        <f>IF(C44=0,"",Mrktg!$D$10)</f>
        <v/>
      </c>
      <c r="W44" s="507" t="str">
        <f>IF(C44=0,"",Mrktg!$D$11)</f>
        <v/>
      </c>
      <c r="X44" s="507" t="str">
        <f>IF(C44=0, "",Mrktg!$D$12)</f>
        <v/>
      </c>
      <c r="Y44" s="507" t="str">
        <f>IF(C44=0,"",Mrktg!$D$13)</f>
        <v/>
      </c>
      <c r="Z44" s="507" t="str">
        <f>IF(C44 = 0,"",Mrktg!$D$14)</f>
        <v/>
      </c>
      <c r="AA44" s="507" t="str">
        <f>IF(C44=0,"",Mrktg!$D$15)</f>
        <v/>
      </c>
      <c r="AB44" s="507" t="str">
        <f>IF(C44=0,"",Mrktg!$I$8)</f>
        <v/>
      </c>
      <c r="AC44" s="507" t="str">
        <f>IF(C44=0,"",Mrktg!$H$9)</f>
        <v/>
      </c>
      <c r="AD44" s="507" t="str">
        <f>IF(C44=0,"",Mrktg!$H$10)</f>
        <v/>
      </c>
      <c r="AE44" s="507" t="str">
        <f>IF(C44=0,"",Mrktg!$H$11)</f>
        <v/>
      </c>
      <c r="AF44" s="507" t="str">
        <f>IF(C44=0,"",Mrktg!$H$12)</f>
        <v/>
      </c>
      <c r="AG44" s="507" t="str">
        <f>IF(C44=0,"",Mrktg!$H$13)</f>
        <v/>
      </c>
      <c r="AH44" s="507" t="str">
        <f>IF($C44=0,"",Mrktg!$C$18)</f>
        <v/>
      </c>
      <c r="AI44" s="507" t="str">
        <f>IF($C44=0,"",Mrktg!$C$19)</f>
        <v/>
      </c>
      <c r="AJ44" s="507" t="str">
        <f>IF($C44=0,"",Mrktg!$C$20)</f>
        <v/>
      </c>
      <c r="AK44" s="507" t="str">
        <f>IF($C44=0,"",Mrktg!$G$18)</f>
        <v/>
      </c>
      <c r="AL44" s="507" t="str">
        <f>IF($C44=0,"",Mrktg!$G$19)</f>
        <v/>
      </c>
      <c r="AM44" s="507"/>
      <c r="AN44" s="508"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6">
        <v>38</v>
      </c>
      <c r="B45" s="406"/>
      <c r="C45" s="407"/>
      <c r="D45" s="389"/>
      <c r="E45" s="389"/>
      <c r="F45" s="409"/>
      <c r="G45" s="483"/>
      <c r="H45" s="409"/>
      <c r="I45" s="193">
        <f t="shared" si="19"/>
        <v>0</v>
      </c>
      <c r="J45" s="194" t="e">
        <f t="shared" si="20"/>
        <v>#DIV/0!</v>
      </c>
      <c r="K45" s="194">
        <f t="shared" si="21"/>
        <v>0</v>
      </c>
      <c r="L45" s="410"/>
      <c r="P45" s="204"/>
      <c r="Q45" s="202"/>
      <c r="R45" s="26">
        <v>38</v>
      </c>
      <c r="S45">
        <f t="shared" si="22"/>
        <v>0</v>
      </c>
      <c r="T45" s="507" t="str">
        <f>IF(C45=0, "",Mrktg!$D$8)</f>
        <v/>
      </c>
      <c r="U45" s="507" t="str">
        <f>IF(C45=0, "",Mrktg!$D$9)</f>
        <v/>
      </c>
      <c r="V45" s="507" t="str">
        <f>IF(C45=0,"",Mrktg!$D$10)</f>
        <v/>
      </c>
      <c r="W45" s="507" t="str">
        <f>IF(C45=0,"",Mrktg!$D$11)</f>
        <v/>
      </c>
      <c r="X45" s="507" t="str">
        <f>IF(C45=0, "",Mrktg!$D$12)</f>
        <v/>
      </c>
      <c r="Y45" s="507" t="str">
        <f>IF(C45=0,"",Mrktg!$D$13)</f>
        <v/>
      </c>
      <c r="Z45" s="507" t="str">
        <f>IF(C45 = 0,"",Mrktg!$D$14)</f>
        <v/>
      </c>
      <c r="AA45" s="507" t="str">
        <f>IF(C45=0,"",Mrktg!$D$15)</f>
        <v/>
      </c>
      <c r="AB45" s="507" t="str">
        <f>IF(C45=0,"",Mrktg!$I$8)</f>
        <v/>
      </c>
      <c r="AC45" s="507" t="str">
        <f>IF(C45=0,"",Mrktg!$H$9)</f>
        <v/>
      </c>
      <c r="AD45" s="507" t="str">
        <f>IF(C45=0,"",Mrktg!$H$10)</f>
        <v/>
      </c>
      <c r="AE45" s="507" t="str">
        <f>IF(C45=0,"",Mrktg!$H$11)</f>
        <v/>
      </c>
      <c r="AF45" s="507" t="str">
        <f>IF(C45=0,"",Mrktg!$H$12)</f>
        <v/>
      </c>
      <c r="AG45" s="507" t="str">
        <f>IF(C45=0,"",Mrktg!$H$13)</f>
        <v/>
      </c>
      <c r="AH45" s="507" t="str">
        <f>IF($C45=0,"",Mrktg!$C$18)</f>
        <v/>
      </c>
      <c r="AI45" s="507" t="str">
        <f>IF($C45=0,"",Mrktg!$C$19)</f>
        <v/>
      </c>
      <c r="AJ45" s="507" t="str">
        <f>IF($C45=0,"",Mrktg!$C$20)</f>
        <v/>
      </c>
      <c r="AK45" s="507" t="str">
        <f>IF($C45=0,"",Mrktg!$G$18)</f>
        <v/>
      </c>
      <c r="AL45" s="507" t="str">
        <f>IF($C45=0,"",Mrktg!$G$19)</f>
        <v/>
      </c>
      <c r="AM45" s="507"/>
      <c r="AN45" s="508"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6">
        <v>39</v>
      </c>
      <c r="B46" s="406"/>
      <c r="C46" s="407"/>
      <c r="D46" s="389"/>
      <c r="E46" s="389"/>
      <c r="F46" s="409"/>
      <c r="G46" s="483"/>
      <c r="H46" s="409"/>
      <c r="I46" s="193">
        <f t="shared" si="19"/>
        <v>0</v>
      </c>
      <c r="J46" s="194" t="e">
        <f t="shared" si="20"/>
        <v>#DIV/0!</v>
      </c>
      <c r="K46" s="194">
        <f t="shared" si="21"/>
        <v>0</v>
      </c>
      <c r="L46" s="410"/>
      <c r="P46" s="204"/>
      <c r="Q46" s="202"/>
      <c r="R46" s="26">
        <v>39</v>
      </c>
      <c r="S46">
        <f t="shared" si="22"/>
        <v>0</v>
      </c>
      <c r="T46" s="507" t="str">
        <f>IF(C46=0, "",Mrktg!$D$8)</f>
        <v/>
      </c>
      <c r="U46" s="507" t="str">
        <f>IF(C46=0, "",Mrktg!$D$9)</f>
        <v/>
      </c>
      <c r="V46" s="507" t="str">
        <f>IF(C46=0,"",Mrktg!$D$10)</f>
        <v/>
      </c>
      <c r="W46" s="507" t="str">
        <f>IF(C46=0,"",Mrktg!$D$11)</f>
        <v/>
      </c>
      <c r="X46" s="507" t="str">
        <f>IF(C46=0, "",Mrktg!$D$12)</f>
        <v/>
      </c>
      <c r="Y46" s="507" t="str">
        <f>IF(C46=0,"",Mrktg!$D$13)</f>
        <v/>
      </c>
      <c r="Z46" s="507" t="str">
        <f>IF(C46 = 0,"",Mrktg!$D$14)</f>
        <v/>
      </c>
      <c r="AA46" s="507" t="str">
        <f>IF(C46=0,"",Mrktg!$D$15)</f>
        <v/>
      </c>
      <c r="AB46" s="507" t="str">
        <f>IF(C46=0,"",Mrktg!$I$8)</f>
        <v/>
      </c>
      <c r="AC46" s="507" t="str">
        <f>IF(C46=0,"",Mrktg!$H$9)</f>
        <v/>
      </c>
      <c r="AD46" s="507" t="str">
        <f>IF(C46=0,"",Mrktg!$H$10)</f>
        <v/>
      </c>
      <c r="AE46" s="507" t="str">
        <f>IF(C46=0,"",Mrktg!$H$11)</f>
        <v/>
      </c>
      <c r="AF46" s="507" t="str">
        <f>IF(C46=0,"",Mrktg!$H$12)</f>
        <v/>
      </c>
      <c r="AG46" s="507" t="str">
        <f>IF(C46=0,"",Mrktg!$H$13)</f>
        <v/>
      </c>
      <c r="AH46" s="507" t="str">
        <f>IF($C46=0,"",Mrktg!$C$18)</f>
        <v/>
      </c>
      <c r="AI46" s="507" t="str">
        <f>IF($C46=0,"",Mrktg!$C$19)</f>
        <v/>
      </c>
      <c r="AJ46" s="507" t="str">
        <f>IF($C46=0,"",Mrktg!$C$20)</f>
        <v/>
      </c>
      <c r="AK46" s="507" t="str">
        <f>IF($C46=0,"",Mrktg!$G$18)</f>
        <v/>
      </c>
      <c r="AL46" s="507" t="str">
        <f>IF($C46=0,"",Mrktg!$G$19)</f>
        <v/>
      </c>
      <c r="AM46" s="507"/>
      <c r="AN46" s="508"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6">
        <v>40</v>
      </c>
      <c r="B47" s="406"/>
      <c r="C47" s="407"/>
      <c r="D47" s="389"/>
      <c r="E47" s="389"/>
      <c r="F47" s="409"/>
      <c r="G47" s="483"/>
      <c r="H47" s="409"/>
      <c r="I47" s="193">
        <f t="shared" si="19"/>
        <v>0</v>
      </c>
      <c r="J47" s="194" t="e">
        <f t="shared" si="20"/>
        <v>#DIV/0!</v>
      </c>
      <c r="K47" s="194">
        <f t="shared" si="21"/>
        <v>0</v>
      </c>
      <c r="L47" s="410"/>
      <c r="P47" s="204"/>
      <c r="Q47" s="202"/>
      <c r="R47" s="26">
        <v>40</v>
      </c>
      <c r="S47">
        <f t="shared" si="22"/>
        <v>0</v>
      </c>
      <c r="T47" s="507" t="str">
        <f>IF(C47=0, "",Mrktg!$D$8)</f>
        <v/>
      </c>
      <c r="U47" s="507" t="str">
        <f>IF(C47=0, "",Mrktg!$D$9)</f>
        <v/>
      </c>
      <c r="V47" s="507" t="str">
        <f>IF(C47=0,"",Mrktg!$D$10)</f>
        <v/>
      </c>
      <c r="W47" s="507" t="str">
        <f>IF(C47=0,"",Mrktg!$D$11)</f>
        <v/>
      </c>
      <c r="X47" s="507" t="str">
        <f>IF(C47=0, "",Mrktg!$D$12)</f>
        <v/>
      </c>
      <c r="Y47" s="507" t="str">
        <f>IF(C47=0,"",Mrktg!$D$13)</f>
        <v/>
      </c>
      <c r="Z47" s="507" t="str">
        <f>IF(C47 = 0,"",Mrktg!$D$14)</f>
        <v/>
      </c>
      <c r="AA47" s="507" t="str">
        <f>IF(C47=0,"",Mrktg!$D$15)</f>
        <v/>
      </c>
      <c r="AB47" s="507" t="str">
        <f>IF(C47=0,"",Mrktg!$I$8)</f>
        <v/>
      </c>
      <c r="AC47" s="507" t="str">
        <f>IF(C47=0,"",Mrktg!$H$9)</f>
        <v/>
      </c>
      <c r="AD47" s="507" t="str">
        <f>IF(C47=0,"",Mrktg!$H$10)</f>
        <v/>
      </c>
      <c r="AE47" s="507" t="str">
        <f>IF(C47=0,"",Mrktg!$H$11)</f>
        <v/>
      </c>
      <c r="AF47" s="507" t="str">
        <f>IF(C47=0,"",Mrktg!$H$12)</f>
        <v/>
      </c>
      <c r="AG47" s="507" t="str">
        <f>IF(C47=0,"",Mrktg!$H$13)</f>
        <v/>
      </c>
      <c r="AH47" s="507" t="str">
        <f>IF($C47=0,"",Mrktg!$C$18)</f>
        <v/>
      </c>
      <c r="AI47" s="507" t="str">
        <f>IF($C47=0,"",Mrktg!$C$19)</f>
        <v/>
      </c>
      <c r="AJ47" s="507" t="str">
        <f>IF($C47=0,"",Mrktg!$C$20)</f>
        <v/>
      </c>
      <c r="AK47" s="507" t="str">
        <f>IF($C47=0,"",Mrktg!$G$18)</f>
        <v/>
      </c>
      <c r="AL47" s="507" t="str">
        <f>IF($C47=0,"",Mrktg!$G$19)</f>
        <v/>
      </c>
      <c r="AM47" s="507"/>
      <c r="AN47" s="508"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6">
        <v>41</v>
      </c>
      <c r="B48" s="406"/>
      <c r="C48" s="407"/>
      <c r="D48" s="389"/>
      <c r="E48" s="389"/>
      <c r="F48" s="409"/>
      <c r="G48" s="483"/>
      <c r="H48" s="409"/>
      <c r="I48" s="193">
        <f t="shared" si="19"/>
        <v>0</v>
      </c>
      <c r="J48" s="194" t="e">
        <f t="shared" si="20"/>
        <v>#DIV/0!</v>
      </c>
      <c r="K48" s="194">
        <f t="shared" si="21"/>
        <v>0</v>
      </c>
      <c r="L48" s="410"/>
      <c r="P48" s="204"/>
      <c r="Q48" s="202"/>
      <c r="R48" s="26">
        <v>41</v>
      </c>
      <c r="S48">
        <f t="shared" si="22"/>
        <v>0</v>
      </c>
      <c r="T48" s="507" t="str">
        <f>IF(C48=0, "",Mrktg!$D$8)</f>
        <v/>
      </c>
      <c r="U48" s="507" t="str">
        <f>IF(C48=0, "",Mrktg!$D$9)</f>
        <v/>
      </c>
      <c r="V48" s="507" t="str">
        <f>IF(C48=0,"",Mrktg!$D$10)</f>
        <v/>
      </c>
      <c r="W48" s="507" t="str">
        <f>IF(C48=0,"",Mrktg!$D$11)</f>
        <v/>
      </c>
      <c r="X48" s="507" t="str">
        <f>IF(C48=0, "",Mrktg!$D$12)</f>
        <v/>
      </c>
      <c r="Y48" s="507" t="str">
        <f>IF(C48=0,"",Mrktg!$D$13)</f>
        <v/>
      </c>
      <c r="Z48" s="507" t="str">
        <f>IF(C48 = 0,"",Mrktg!$D$14)</f>
        <v/>
      </c>
      <c r="AA48" s="507" t="str">
        <f>IF(C48=0,"",Mrktg!$D$15)</f>
        <v/>
      </c>
      <c r="AB48" s="507" t="str">
        <f>IF(C48=0,"",Mrktg!$I$8)</f>
        <v/>
      </c>
      <c r="AC48" s="507" t="str">
        <f>IF(C48=0,"",Mrktg!$H$9)</f>
        <v/>
      </c>
      <c r="AD48" s="507" t="str">
        <f>IF(C48=0,"",Mrktg!$H$10)</f>
        <v/>
      </c>
      <c r="AE48" s="507" t="str">
        <f>IF(C48=0,"",Mrktg!$H$11)</f>
        <v/>
      </c>
      <c r="AF48" s="507" t="str">
        <f>IF(C48=0,"",Mrktg!$H$12)</f>
        <v/>
      </c>
      <c r="AG48" s="507" t="str">
        <f>IF(C48=0,"",Mrktg!$H$13)</f>
        <v/>
      </c>
      <c r="AH48" s="507" t="str">
        <f>IF($C48=0,"",Mrktg!$C$18)</f>
        <v/>
      </c>
      <c r="AI48" s="507" t="str">
        <f>IF($C48=0,"",Mrktg!$C$19)</f>
        <v/>
      </c>
      <c r="AJ48" s="507" t="str">
        <f>IF($C48=0,"",Mrktg!$C$20)</f>
        <v/>
      </c>
      <c r="AK48" s="507" t="str">
        <f>IF($C48=0,"",Mrktg!$G$18)</f>
        <v/>
      </c>
      <c r="AL48" s="507" t="str">
        <f>IF($C48=0,"",Mrktg!$G$19)</f>
        <v/>
      </c>
      <c r="AM48" s="507"/>
      <c r="AN48" s="508"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6">
        <v>42</v>
      </c>
      <c r="B49" s="406"/>
      <c r="C49" s="407"/>
      <c r="D49" s="389"/>
      <c r="E49" s="389"/>
      <c r="F49" s="409"/>
      <c r="G49" s="483"/>
      <c r="H49" s="409"/>
      <c r="I49" s="193">
        <f t="shared" si="19"/>
        <v>0</v>
      </c>
      <c r="J49" s="194" t="e">
        <f t="shared" si="20"/>
        <v>#DIV/0!</v>
      </c>
      <c r="K49" s="194">
        <f t="shared" si="21"/>
        <v>0</v>
      </c>
      <c r="L49" s="410"/>
      <c r="P49" s="204"/>
      <c r="Q49" s="202"/>
      <c r="R49" s="26">
        <v>42</v>
      </c>
      <c r="S49">
        <f t="shared" si="22"/>
        <v>0</v>
      </c>
      <c r="T49" s="507" t="str">
        <f>IF(C49=0, "",Mrktg!$D$8)</f>
        <v/>
      </c>
      <c r="U49" s="507" t="str">
        <f>IF(C49=0, "",Mrktg!$D$9)</f>
        <v/>
      </c>
      <c r="V49" s="507" t="str">
        <f>IF(C49=0,"",Mrktg!$D$10)</f>
        <v/>
      </c>
      <c r="W49" s="507" t="str">
        <f>IF(C49=0,"",Mrktg!$D$11)</f>
        <v/>
      </c>
      <c r="X49" s="507" t="str">
        <f>IF(C49=0, "",Mrktg!$D$12)</f>
        <v/>
      </c>
      <c r="Y49" s="507" t="str">
        <f>IF(C49=0,"",Mrktg!$D$13)</f>
        <v/>
      </c>
      <c r="Z49" s="507" t="str">
        <f>IF(C49 = 0,"",Mrktg!$D$14)</f>
        <v/>
      </c>
      <c r="AA49" s="507" t="str">
        <f>IF(C49=0,"",Mrktg!$D$15)</f>
        <v/>
      </c>
      <c r="AB49" s="507" t="str">
        <f>IF(C49=0,"",Mrktg!$I$8)</f>
        <v/>
      </c>
      <c r="AC49" s="507" t="str">
        <f>IF(C49=0,"",Mrktg!$H$9)</f>
        <v/>
      </c>
      <c r="AD49" s="507" t="str">
        <f>IF(C49=0,"",Mrktg!$H$10)</f>
        <v/>
      </c>
      <c r="AE49" s="507" t="str">
        <f>IF(C49=0,"",Mrktg!$H$11)</f>
        <v/>
      </c>
      <c r="AF49" s="507" t="str">
        <f>IF(C49=0,"",Mrktg!$H$12)</f>
        <v/>
      </c>
      <c r="AG49" s="507" t="str">
        <f>IF(C49=0,"",Mrktg!$H$13)</f>
        <v/>
      </c>
      <c r="AH49" s="507" t="str">
        <f>IF($C49=0,"",Mrktg!$C$18)</f>
        <v/>
      </c>
      <c r="AI49" s="507" t="str">
        <f>IF($C49=0,"",Mrktg!$C$19)</f>
        <v/>
      </c>
      <c r="AJ49" s="507" t="str">
        <f>IF($C49=0,"",Mrktg!$C$20)</f>
        <v/>
      </c>
      <c r="AK49" s="507" t="str">
        <f>IF($C49=0,"",Mrktg!$G$18)</f>
        <v/>
      </c>
      <c r="AL49" s="507" t="str">
        <f>IF($C49=0,"",Mrktg!$G$19)</f>
        <v/>
      </c>
      <c r="AM49" s="507"/>
      <c r="AN49" s="508"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6">
        <v>43</v>
      </c>
      <c r="B50" s="406"/>
      <c r="C50" s="407"/>
      <c r="D50" s="389"/>
      <c r="E50" s="389"/>
      <c r="F50" s="409"/>
      <c r="G50" s="483"/>
      <c r="H50" s="409"/>
      <c r="I50" s="193">
        <f t="shared" si="19"/>
        <v>0</v>
      </c>
      <c r="J50" s="194" t="e">
        <f t="shared" si="20"/>
        <v>#DIV/0!</v>
      </c>
      <c r="K50" s="194">
        <f t="shared" si="21"/>
        <v>0</v>
      </c>
      <c r="L50" s="410"/>
      <c r="P50" s="204"/>
      <c r="Q50" s="202"/>
      <c r="R50" s="26">
        <v>43</v>
      </c>
      <c r="S50">
        <f t="shared" si="22"/>
        <v>0</v>
      </c>
      <c r="T50" s="507" t="str">
        <f>IF(C50=0, "",Mrktg!$D$8)</f>
        <v/>
      </c>
      <c r="U50" s="507" t="str">
        <f>IF(C50=0, "",Mrktg!$D$9)</f>
        <v/>
      </c>
      <c r="V50" s="507" t="str">
        <f>IF(C50=0,"",Mrktg!$D$10)</f>
        <v/>
      </c>
      <c r="W50" s="507" t="str">
        <f>IF(C50=0,"",Mrktg!$D$11)</f>
        <v/>
      </c>
      <c r="X50" s="507" t="str">
        <f>IF(C50=0, "",Mrktg!$D$12)</f>
        <v/>
      </c>
      <c r="Y50" s="507" t="str">
        <f>IF(C50=0,"",Mrktg!$D$13)</f>
        <v/>
      </c>
      <c r="Z50" s="507" t="str">
        <f>IF(C50 = 0,"",Mrktg!$D$14)</f>
        <v/>
      </c>
      <c r="AA50" s="507" t="str">
        <f>IF(C50=0,"",Mrktg!$D$15)</f>
        <v/>
      </c>
      <c r="AB50" s="507" t="str">
        <f>IF(C50=0,"",Mrktg!$I$8)</f>
        <v/>
      </c>
      <c r="AC50" s="507" t="str">
        <f>IF(C50=0,"",Mrktg!$H$9)</f>
        <v/>
      </c>
      <c r="AD50" s="507" t="str">
        <f>IF(C50=0,"",Mrktg!$H$10)</f>
        <v/>
      </c>
      <c r="AE50" s="507" t="str">
        <f>IF(C50=0,"",Mrktg!$H$11)</f>
        <v/>
      </c>
      <c r="AF50" s="507" t="str">
        <f>IF(C50=0,"",Mrktg!$H$12)</f>
        <v/>
      </c>
      <c r="AG50" s="507" t="str">
        <f>IF(C50=0,"",Mrktg!$H$13)</f>
        <v/>
      </c>
      <c r="AH50" s="507" t="str">
        <f>IF($C50=0,"",Mrktg!$C$18)</f>
        <v/>
      </c>
      <c r="AI50" s="507" t="str">
        <f>IF($C50=0,"",Mrktg!$C$19)</f>
        <v/>
      </c>
      <c r="AJ50" s="507" t="str">
        <f>IF($C50=0,"",Mrktg!$C$20)</f>
        <v/>
      </c>
      <c r="AK50" s="507" t="str">
        <f>IF($C50=0,"",Mrktg!$G$18)</f>
        <v/>
      </c>
      <c r="AL50" s="507" t="str">
        <f>IF($C50=0,"",Mrktg!$G$19)</f>
        <v/>
      </c>
      <c r="AM50" s="507"/>
      <c r="AN50" s="508"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6">
        <v>44</v>
      </c>
      <c r="B51" s="406"/>
      <c r="C51" s="407"/>
      <c r="D51" s="389"/>
      <c r="E51" s="389"/>
      <c r="F51" s="409"/>
      <c r="G51" s="483"/>
      <c r="H51" s="409"/>
      <c r="I51" s="193">
        <f t="shared" si="19"/>
        <v>0</v>
      </c>
      <c r="J51" s="194" t="e">
        <f t="shared" si="20"/>
        <v>#DIV/0!</v>
      </c>
      <c r="K51" s="194">
        <f t="shared" si="21"/>
        <v>0</v>
      </c>
      <c r="L51" s="410"/>
      <c r="P51" s="204"/>
      <c r="Q51" s="202"/>
      <c r="R51" s="26">
        <v>44</v>
      </c>
      <c r="S51">
        <f t="shared" si="22"/>
        <v>0</v>
      </c>
      <c r="T51" s="507" t="str">
        <f>IF(C51=0, "",Mrktg!$D$8)</f>
        <v/>
      </c>
      <c r="U51" s="507" t="str">
        <f>IF(C51=0, "",Mrktg!$D$9)</f>
        <v/>
      </c>
      <c r="V51" s="507" t="str">
        <f>IF(C51=0,"",Mrktg!$D$10)</f>
        <v/>
      </c>
      <c r="W51" s="507" t="str">
        <f>IF(C51=0,"",Mrktg!$D$11)</f>
        <v/>
      </c>
      <c r="X51" s="507" t="str">
        <f>IF(C51=0, "",Mrktg!$D$12)</f>
        <v/>
      </c>
      <c r="Y51" s="507" t="str">
        <f>IF(C51=0,"",Mrktg!$D$13)</f>
        <v/>
      </c>
      <c r="Z51" s="507" t="str">
        <f>IF(C51 = 0,"",Mrktg!$D$14)</f>
        <v/>
      </c>
      <c r="AA51" s="507" t="str">
        <f>IF(C51=0,"",Mrktg!$D$15)</f>
        <v/>
      </c>
      <c r="AB51" s="507" t="str">
        <f>IF(C51=0,"",Mrktg!$I$8)</f>
        <v/>
      </c>
      <c r="AC51" s="507" t="str">
        <f>IF(C51=0,"",Mrktg!$H$9)</f>
        <v/>
      </c>
      <c r="AD51" s="507" t="str">
        <f>IF(C51=0,"",Mrktg!$H$10)</f>
        <v/>
      </c>
      <c r="AE51" s="507" t="str">
        <f>IF(C51=0,"",Mrktg!$H$11)</f>
        <v/>
      </c>
      <c r="AF51" s="507" t="str">
        <f>IF(C51=0,"",Mrktg!$H$12)</f>
        <v/>
      </c>
      <c r="AG51" s="507" t="str">
        <f>IF(C51=0,"",Mrktg!$H$13)</f>
        <v/>
      </c>
      <c r="AH51" s="507" t="str">
        <f>IF($C51=0,"",Mrktg!$C$18)</f>
        <v/>
      </c>
      <c r="AI51" s="507" t="str">
        <f>IF($C51=0,"",Mrktg!$C$19)</f>
        <v/>
      </c>
      <c r="AJ51" s="507" t="str">
        <f>IF($C51=0,"",Mrktg!$C$20)</f>
        <v/>
      </c>
      <c r="AK51" s="507" t="str">
        <f>IF($C51=0,"",Mrktg!$G$18)</f>
        <v/>
      </c>
      <c r="AL51" s="507" t="str">
        <f>IF($C51=0,"",Mrktg!$G$19)</f>
        <v/>
      </c>
      <c r="AM51" s="507"/>
      <c r="AN51" s="508"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6">
        <v>45</v>
      </c>
      <c r="B52" s="406"/>
      <c r="C52" s="407"/>
      <c r="D52" s="389"/>
      <c r="E52" s="389"/>
      <c r="F52" s="409"/>
      <c r="G52" s="483"/>
      <c r="H52" s="409"/>
      <c r="I52" s="193">
        <f t="shared" si="19"/>
        <v>0</v>
      </c>
      <c r="J52" s="194" t="e">
        <f t="shared" si="20"/>
        <v>#DIV/0!</v>
      </c>
      <c r="K52" s="194">
        <f t="shared" si="21"/>
        <v>0</v>
      </c>
      <c r="L52" s="410"/>
      <c r="P52" s="204"/>
      <c r="Q52" s="202"/>
      <c r="R52" s="26">
        <v>45</v>
      </c>
      <c r="S52">
        <f t="shared" si="22"/>
        <v>0</v>
      </c>
      <c r="T52" s="507" t="str">
        <f>IF(C52=0, "",Mrktg!$D$8)</f>
        <v/>
      </c>
      <c r="U52" s="507" t="str">
        <f>IF(C52=0, "",Mrktg!$D$9)</f>
        <v/>
      </c>
      <c r="V52" s="507" t="str">
        <f>IF(C52=0,"",Mrktg!$D$10)</f>
        <v/>
      </c>
      <c r="W52" s="507" t="str">
        <f>IF(C52=0,"",Mrktg!$D$11)</f>
        <v/>
      </c>
      <c r="X52" s="507" t="str">
        <f>IF(C52=0, "",Mrktg!$D$12)</f>
        <v/>
      </c>
      <c r="Y52" s="507" t="str">
        <f>IF(C52=0,"",Mrktg!$D$13)</f>
        <v/>
      </c>
      <c r="Z52" s="507" t="str">
        <f>IF(C52 = 0,"",Mrktg!$D$14)</f>
        <v/>
      </c>
      <c r="AA52" s="507" t="str">
        <f>IF(C52=0,"",Mrktg!$D$15)</f>
        <v/>
      </c>
      <c r="AB52" s="507" t="str">
        <f>IF(C52=0,"",Mrktg!$I$8)</f>
        <v/>
      </c>
      <c r="AC52" s="507" t="str">
        <f>IF(C52=0,"",Mrktg!$H$9)</f>
        <v/>
      </c>
      <c r="AD52" s="507" t="str">
        <f>IF(C52=0,"",Mrktg!$H$10)</f>
        <v/>
      </c>
      <c r="AE52" s="507" t="str">
        <f>IF(C52=0,"",Mrktg!$H$11)</f>
        <v/>
      </c>
      <c r="AF52" s="507" t="str">
        <f>IF(C52=0,"",Mrktg!$H$12)</f>
        <v/>
      </c>
      <c r="AG52" s="507" t="str">
        <f>IF(C52=0,"",Mrktg!$H$13)</f>
        <v/>
      </c>
      <c r="AH52" s="507" t="str">
        <f>IF($C52=0,"",Mrktg!$C$18)</f>
        <v/>
      </c>
      <c r="AI52" s="507" t="str">
        <f>IF($C52=0,"",Mrktg!$C$19)</f>
        <v/>
      </c>
      <c r="AJ52" s="507" t="str">
        <f>IF($C52=0,"",Mrktg!$C$20)</f>
        <v/>
      </c>
      <c r="AK52" s="507" t="str">
        <f>IF($C52=0,"",Mrktg!$G$18)</f>
        <v/>
      </c>
      <c r="AL52" s="507" t="str">
        <f>IF($C52=0,"",Mrktg!$G$19)</f>
        <v/>
      </c>
      <c r="AM52" s="507"/>
      <c r="AN52" s="508"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6">
        <v>46</v>
      </c>
      <c r="B53" s="406"/>
      <c r="C53" s="407"/>
      <c r="D53" s="389"/>
      <c r="E53" s="389"/>
      <c r="F53" s="409"/>
      <c r="G53" s="483"/>
      <c r="H53" s="409"/>
      <c r="I53" s="193">
        <f t="shared" si="19"/>
        <v>0</v>
      </c>
      <c r="J53" s="194" t="e">
        <f t="shared" si="20"/>
        <v>#DIV/0!</v>
      </c>
      <c r="K53" s="194">
        <f t="shared" si="21"/>
        <v>0</v>
      </c>
      <c r="L53" s="410"/>
      <c r="P53" s="204"/>
      <c r="Q53" s="202"/>
      <c r="R53" s="26">
        <v>46</v>
      </c>
      <c r="S53">
        <f t="shared" si="22"/>
        <v>0</v>
      </c>
      <c r="T53" s="507" t="str">
        <f>IF(C53=0, "",Mrktg!$D$8)</f>
        <v/>
      </c>
      <c r="U53" s="507" t="str">
        <f>IF(C53=0, "",Mrktg!$D$9)</f>
        <v/>
      </c>
      <c r="V53" s="507" t="str">
        <f>IF(C53=0,"",Mrktg!$D$10)</f>
        <v/>
      </c>
      <c r="W53" s="507" t="str">
        <f>IF(C53=0,"",Mrktg!$D$11)</f>
        <v/>
      </c>
      <c r="X53" s="507" t="str">
        <f>IF(C53=0, "",Mrktg!$D$12)</f>
        <v/>
      </c>
      <c r="Y53" s="507" t="str">
        <f>IF(C53=0,"",Mrktg!$D$13)</f>
        <v/>
      </c>
      <c r="Z53" s="507" t="str">
        <f>IF(C53 = 0,"",Mrktg!$D$14)</f>
        <v/>
      </c>
      <c r="AA53" s="507" t="str">
        <f>IF(C53=0,"",Mrktg!$D$15)</f>
        <v/>
      </c>
      <c r="AB53" s="507" t="str">
        <f>IF(C53=0,"",Mrktg!$I$8)</f>
        <v/>
      </c>
      <c r="AC53" s="507" t="str">
        <f>IF(C53=0,"",Mrktg!$H$9)</f>
        <v/>
      </c>
      <c r="AD53" s="507" t="str">
        <f>IF(C53=0,"",Mrktg!$H$10)</f>
        <v/>
      </c>
      <c r="AE53" s="507" t="str">
        <f>IF(C53=0,"",Mrktg!$H$11)</f>
        <v/>
      </c>
      <c r="AF53" s="507" t="str">
        <f>IF(C53=0,"",Mrktg!$H$12)</f>
        <v/>
      </c>
      <c r="AG53" s="507" t="str">
        <f>IF(C53=0,"",Mrktg!$H$13)</f>
        <v/>
      </c>
      <c r="AH53" s="507" t="str">
        <f>IF($C53=0,"",Mrktg!$C$18)</f>
        <v/>
      </c>
      <c r="AI53" s="507" t="str">
        <f>IF($C53=0,"",Mrktg!$C$19)</f>
        <v/>
      </c>
      <c r="AJ53" s="507" t="str">
        <f>IF($C53=0,"",Mrktg!$C$20)</f>
        <v/>
      </c>
      <c r="AK53" s="507" t="str">
        <f>IF($C53=0,"",Mrktg!$G$18)</f>
        <v/>
      </c>
      <c r="AL53" s="507" t="str">
        <f>IF($C53=0,"",Mrktg!$G$19)</f>
        <v/>
      </c>
      <c r="AM53" s="507"/>
      <c r="AN53" s="508"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6">
        <v>47</v>
      </c>
      <c r="B54" s="406"/>
      <c r="C54" s="407"/>
      <c r="D54" s="389"/>
      <c r="E54" s="389"/>
      <c r="F54" s="409"/>
      <c r="G54" s="483"/>
      <c r="H54" s="409"/>
      <c r="I54" s="193">
        <f t="shared" si="19"/>
        <v>0</v>
      </c>
      <c r="J54" s="194" t="e">
        <f t="shared" si="20"/>
        <v>#DIV/0!</v>
      </c>
      <c r="K54" s="194">
        <f t="shared" si="21"/>
        <v>0</v>
      </c>
      <c r="L54" s="410"/>
      <c r="P54" s="204"/>
      <c r="Q54" s="202"/>
      <c r="R54" s="26">
        <v>47</v>
      </c>
      <c r="S54">
        <f t="shared" si="22"/>
        <v>0</v>
      </c>
      <c r="T54" s="507" t="str">
        <f>IF(C54=0, "",Mrktg!$D$8)</f>
        <v/>
      </c>
      <c r="U54" s="507" t="str">
        <f>IF(C54=0, "",Mrktg!$D$9)</f>
        <v/>
      </c>
      <c r="V54" s="507" t="str">
        <f>IF(C54=0,"",Mrktg!$D$10)</f>
        <v/>
      </c>
      <c r="W54" s="507" t="str">
        <f>IF(C54=0,"",Mrktg!$D$11)</f>
        <v/>
      </c>
      <c r="X54" s="507" t="str">
        <f>IF(C54=0, "",Mrktg!$D$12)</f>
        <v/>
      </c>
      <c r="Y54" s="507" t="str">
        <f>IF(C54=0,"",Mrktg!$D$13)</f>
        <v/>
      </c>
      <c r="Z54" s="507" t="str">
        <f>IF(C54 = 0,"",Mrktg!$D$14)</f>
        <v/>
      </c>
      <c r="AA54" s="507" t="str">
        <f>IF(C54=0,"",Mrktg!$D$15)</f>
        <v/>
      </c>
      <c r="AB54" s="507" t="str">
        <f>IF(C54=0,"",Mrktg!$I$8)</f>
        <v/>
      </c>
      <c r="AC54" s="507" t="str">
        <f>IF(C54=0,"",Mrktg!$H$9)</f>
        <v/>
      </c>
      <c r="AD54" s="507" t="str">
        <f>IF(C54=0,"",Mrktg!$H$10)</f>
        <v/>
      </c>
      <c r="AE54" s="507" t="str">
        <f>IF(C54=0,"",Mrktg!$H$11)</f>
        <v/>
      </c>
      <c r="AF54" s="507" t="str">
        <f>IF(C54=0,"",Mrktg!$H$12)</f>
        <v/>
      </c>
      <c r="AG54" s="507" t="str">
        <f>IF(C54=0,"",Mrktg!$H$13)</f>
        <v/>
      </c>
      <c r="AH54" s="507" t="str">
        <f>IF($C54=0,"",Mrktg!$C$18)</f>
        <v/>
      </c>
      <c r="AI54" s="507" t="str">
        <f>IF($C54=0,"",Mrktg!$C$19)</f>
        <v/>
      </c>
      <c r="AJ54" s="507" t="str">
        <f>IF($C54=0,"",Mrktg!$C$20)</f>
        <v/>
      </c>
      <c r="AK54" s="507" t="str">
        <f>IF($C54=0,"",Mrktg!$G$18)</f>
        <v/>
      </c>
      <c r="AL54" s="507" t="str">
        <f>IF($C54=0,"",Mrktg!$G$19)</f>
        <v/>
      </c>
      <c r="AM54" s="507"/>
      <c r="AN54" s="508"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6">
        <v>48</v>
      </c>
      <c r="B55" s="406"/>
      <c r="C55" s="407"/>
      <c r="D55" s="389"/>
      <c r="E55" s="389"/>
      <c r="F55" s="409"/>
      <c r="G55" s="483"/>
      <c r="H55" s="409"/>
      <c r="I55" s="193">
        <f t="shared" si="19"/>
        <v>0</v>
      </c>
      <c r="J55" s="194" t="e">
        <f t="shared" si="20"/>
        <v>#DIV/0!</v>
      </c>
      <c r="K55" s="194">
        <f t="shared" si="21"/>
        <v>0</v>
      </c>
      <c r="L55" s="410"/>
      <c r="P55" s="204"/>
      <c r="Q55" s="202"/>
      <c r="R55" s="26">
        <v>48</v>
      </c>
      <c r="S55">
        <f t="shared" si="22"/>
        <v>0</v>
      </c>
      <c r="T55" s="507" t="str">
        <f>IF(C55=0, "",Mrktg!$D$8)</f>
        <v/>
      </c>
      <c r="U55" s="507" t="str">
        <f>IF(C55=0, "",Mrktg!$D$9)</f>
        <v/>
      </c>
      <c r="V55" s="507" t="str">
        <f>IF(C55=0,"",Mrktg!$D$10)</f>
        <v/>
      </c>
      <c r="W55" s="507" t="str">
        <f>IF(C55=0,"",Mrktg!$D$11)</f>
        <v/>
      </c>
      <c r="X55" s="507" t="str">
        <f>IF(C55=0, "",Mrktg!$D$12)</f>
        <v/>
      </c>
      <c r="Y55" s="507" t="str">
        <f>IF(C55=0,"",Mrktg!$D$13)</f>
        <v/>
      </c>
      <c r="Z55" s="507" t="str">
        <f>IF(C55 = 0,"",Mrktg!$D$14)</f>
        <v/>
      </c>
      <c r="AA55" s="507" t="str">
        <f>IF(C55=0,"",Mrktg!$D$15)</f>
        <v/>
      </c>
      <c r="AB55" s="507" t="str">
        <f>IF(C55=0,"",Mrktg!$I$8)</f>
        <v/>
      </c>
      <c r="AC55" s="507" t="str">
        <f>IF(C55=0,"",Mrktg!$H$9)</f>
        <v/>
      </c>
      <c r="AD55" s="507" t="str">
        <f>IF(C55=0,"",Mrktg!$H$10)</f>
        <v/>
      </c>
      <c r="AE55" s="507" t="str">
        <f>IF(C55=0,"",Mrktg!$H$11)</f>
        <v/>
      </c>
      <c r="AF55" s="507" t="str">
        <f>IF(C55=0,"",Mrktg!$H$12)</f>
        <v/>
      </c>
      <c r="AG55" s="507" t="str">
        <f>IF(C55=0,"",Mrktg!$H$13)</f>
        <v/>
      </c>
      <c r="AH55" s="507" t="str">
        <f>IF($C55=0,"",Mrktg!$C$18)</f>
        <v/>
      </c>
      <c r="AI55" s="507" t="str">
        <f>IF($C55=0,"",Mrktg!$C$19)</f>
        <v/>
      </c>
      <c r="AJ55" s="507" t="str">
        <f>IF($C55=0,"",Mrktg!$C$20)</f>
        <v/>
      </c>
      <c r="AK55" s="507" t="str">
        <f>IF($C55=0,"",Mrktg!$G$18)</f>
        <v/>
      </c>
      <c r="AL55" s="507" t="str">
        <f>IF($C55=0,"",Mrktg!$G$19)</f>
        <v/>
      </c>
      <c r="AM55" s="507"/>
      <c r="AN55" s="508"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6">
        <v>49</v>
      </c>
      <c r="B56" s="406"/>
      <c r="C56" s="407"/>
      <c r="D56" s="389"/>
      <c r="E56" s="389"/>
      <c r="F56" s="409"/>
      <c r="G56" s="483"/>
      <c r="H56" s="409"/>
      <c r="I56" s="193">
        <f t="shared" si="19"/>
        <v>0</v>
      </c>
      <c r="J56" s="194" t="e">
        <f t="shared" si="20"/>
        <v>#DIV/0!</v>
      </c>
      <c r="K56" s="194">
        <f t="shared" si="21"/>
        <v>0</v>
      </c>
      <c r="L56" s="410"/>
      <c r="P56" s="204"/>
      <c r="Q56" s="202"/>
      <c r="R56" s="26">
        <v>49</v>
      </c>
      <c r="S56">
        <f t="shared" si="22"/>
        <v>0</v>
      </c>
      <c r="T56" s="507" t="str">
        <f>IF(C56=0, "",Mrktg!$D$8)</f>
        <v/>
      </c>
      <c r="U56" s="507" t="str">
        <f>IF(C56=0, "",Mrktg!$D$9)</f>
        <v/>
      </c>
      <c r="V56" s="507" t="str">
        <f>IF(C56=0,"",Mrktg!$D$10)</f>
        <v/>
      </c>
      <c r="W56" s="507" t="str">
        <f>IF(C56=0,"",Mrktg!$D$11)</f>
        <v/>
      </c>
      <c r="X56" s="507" t="str">
        <f>IF(C56=0, "",Mrktg!$D$12)</f>
        <v/>
      </c>
      <c r="Y56" s="507" t="str">
        <f>IF(C56=0,"",Mrktg!$D$13)</f>
        <v/>
      </c>
      <c r="Z56" s="507" t="str">
        <f>IF(C56 = 0,"",Mrktg!$D$14)</f>
        <v/>
      </c>
      <c r="AA56" s="507" t="str">
        <f>IF(C56=0,"",Mrktg!$D$15)</f>
        <v/>
      </c>
      <c r="AB56" s="507" t="str">
        <f>IF(C56=0,"",Mrktg!$I$8)</f>
        <v/>
      </c>
      <c r="AC56" s="507" t="str">
        <f>IF(C56=0,"",Mrktg!$H$9)</f>
        <v/>
      </c>
      <c r="AD56" s="507" t="str">
        <f>IF(C56=0,"",Mrktg!$H$10)</f>
        <v/>
      </c>
      <c r="AE56" s="507" t="str">
        <f>IF(C56=0,"",Mrktg!$H$11)</f>
        <v/>
      </c>
      <c r="AF56" s="507" t="str">
        <f>IF(C56=0,"",Mrktg!$H$12)</f>
        <v/>
      </c>
      <c r="AG56" s="507" t="str">
        <f>IF(C56=0,"",Mrktg!$H$13)</f>
        <v/>
      </c>
      <c r="AH56" s="507" t="str">
        <f>IF($C56=0,"",Mrktg!$C$18)</f>
        <v/>
      </c>
      <c r="AI56" s="507" t="str">
        <f>IF($C56=0,"",Mrktg!$C$19)</f>
        <v/>
      </c>
      <c r="AJ56" s="507" t="str">
        <f>IF($C56=0,"",Mrktg!$C$20)</f>
        <v/>
      </c>
      <c r="AK56" s="507" t="str">
        <f>IF($C56=0,"",Mrktg!$G$18)</f>
        <v/>
      </c>
      <c r="AL56" s="507" t="str">
        <f>IF($C56=0,"",Mrktg!$G$19)</f>
        <v/>
      </c>
      <c r="AM56" s="507"/>
      <c r="AN56" s="508"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6">
        <v>50</v>
      </c>
      <c r="B57" s="406"/>
      <c r="C57" s="407"/>
      <c r="D57" s="389"/>
      <c r="E57" s="389"/>
      <c r="F57" s="409"/>
      <c r="G57" s="483"/>
      <c r="H57" s="409"/>
      <c r="I57" s="193">
        <f t="shared" si="19"/>
        <v>0</v>
      </c>
      <c r="J57" s="194" t="e">
        <f t="shared" si="20"/>
        <v>#DIV/0!</v>
      </c>
      <c r="K57" s="194">
        <f t="shared" si="21"/>
        <v>0</v>
      </c>
      <c r="L57" s="410"/>
      <c r="P57" s="204"/>
      <c r="Q57" s="202"/>
      <c r="R57" s="26">
        <v>50</v>
      </c>
      <c r="S57">
        <f t="shared" si="22"/>
        <v>0</v>
      </c>
      <c r="T57" s="507" t="str">
        <f>IF(C57=0, "",Mrktg!$D$8)</f>
        <v/>
      </c>
      <c r="U57" s="507" t="str">
        <f>IF(C57=0, "",Mrktg!$D$9)</f>
        <v/>
      </c>
      <c r="V57" s="507" t="str">
        <f>IF(C57=0,"",Mrktg!$D$10)</f>
        <v/>
      </c>
      <c r="W57" s="507" t="str">
        <f>IF(C57=0,"",Mrktg!$D$11)</f>
        <v/>
      </c>
      <c r="X57" s="507" t="str">
        <f>IF(C57=0, "",Mrktg!$D$12)</f>
        <v/>
      </c>
      <c r="Y57" s="507" t="str">
        <f>IF(C57=0,"",Mrktg!$D$13)</f>
        <v/>
      </c>
      <c r="Z57" s="507" t="str">
        <f>IF(C57 = 0,"",Mrktg!$D$14)</f>
        <v/>
      </c>
      <c r="AA57" s="507" t="str">
        <f>IF(C57=0,"",Mrktg!$D$15)</f>
        <v/>
      </c>
      <c r="AB57" s="507" t="str">
        <f>IF(C57=0,"",Mrktg!$I$8)</f>
        <v/>
      </c>
      <c r="AC57" s="507" t="str">
        <f>IF(C57=0,"",Mrktg!$H$9)</f>
        <v/>
      </c>
      <c r="AD57" s="507" t="str">
        <f>IF(C57=0,"",Mrktg!$H$10)</f>
        <v/>
      </c>
      <c r="AE57" s="507" t="str">
        <f>IF(C57=0,"",Mrktg!$H$11)</f>
        <v/>
      </c>
      <c r="AF57" s="507" t="str">
        <f>IF(C57=0,"",Mrktg!$H$12)</f>
        <v/>
      </c>
      <c r="AG57" s="507" t="str">
        <f>IF(C57=0,"",Mrktg!$H$13)</f>
        <v/>
      </c>
      <c r="AH57" s="507" t="str">
        <f>IF($C57=0,"",Mrktg!$C$18)</f>
        <v/>
      </c>
      <c r="AI57" s="507" t="str">
        <f>IF($C57=0,"",Mrktg!$C$19)</f>
        <v/>
      </c>
      <c r="AJ57" s="507" t="str">
        <f>IF($C57=0,"",Mrktg!$C$20)</f>
        <v/>
      </c>
      <c r="AK57" s="507" t="str">
        <f>IF($C57=0,"",Mrktg!$G$18)</f>
        <v/>
      </c>
      <c r="AL57" s="507" t="str">
        <f>IF($C57=0,"",Mrktg!$G$19)</f>
        <v/>
      </c>
      <c r="AM57" s="507"/>
      <c r="AN57" s="508"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6" t="s">
        <v>39</v>
      </c>
      <c r="C58" s="60">
        <f>SUM(C8:C57)</f>
        <v>0</v>
      </c>
      <c r="E58" s="307" t="str">
        <f>IF(C58&lt;&gt;'DEV Info'!E38, "Total Units must match Summary Breakdown on DEV Info.", "")</f>
        <v/>
      </c>
      <c r="J58" s="61" t="s">
        <v>185</v>
      </c>
      <c r="K58" s="65">
        <f>ROUND(SUM(K8:K57),0)</f>
        <v>0</v>
      </c>
      <c r="AZ58" t="s">
        <v>821</v>
      </c>
      <c r="BA58">
        <f>SUM(BA8:BA57)</f>
        <v>0</v>
      </c>
    </row>
    <row r="59" spans="1:53" ht="7.9" customHeight="1"/>
    <row r="60" spans="1:53">
      <c r="B60" s="493"/>
      <c r="C60" s="494" t="s">
        <v>878</v>
      </c>
      <c r="D60" s="823">
        <f>BA58</f>
        <v>0</v>
      </c>
      <c r="E60" s="824"/>
    </row>
    <row r="61" spans="1:53" ht="7.5" customHeight="1"/>
    <row r="62" spans="1:53">
      <c r="B62" s="26" t="s">
        <v>186</v>
      </c>
    </row>
    <row r="63" spans="1:53" ht="24.75">
      <c r="B63" s="826" t="s">
        <v>879</v>
      </c>
      <c r="C63" s="827"/>
      <c r="D63" s="828"/>
      <c r="E63" s="30" t="s">
        <v>1020</v>
      </c>
      <c r="F63" s="30" t="s">
        <v>1021</v>
      </c>
      <c r="G63" s="30" t="s">
        <v>880</v>
      </c>
      <c r="H63" s="30" t="s">
        <v>183</v>
      </c>
      <c r="I63" s="29"/>
      <c r="J63" s="825" t="s">
        <v>189</v>
      </c>
      <c r="K63" s="825"/>
      <c r="L63" s="825"/>
      <c r="M63" s="825"/>
      <c r="X63" s="89"/>
      <c r="Y63" s="172"/>
      <c r="AA63" s="360"/>
      <c r="AB63" s="360"/>
    </row>
    <row r="64" spans="1:53">
      <c r="A64" s="26">
        <v>1</v>
      </c>
      <c r="B64" s="829"/>
      <c r="C64" s="830"/>
      <c r="D64" s="831"/>
      <c r="E64" s="400"/>
      <c r="F64" s="512"/>
      <c r="G64" s="513">
        <f>E64*F64</f>
        <v>0</v>
      </c>
      <c r="H64" s="511">
        <f t="shared" ref="H64:H71" si="23">G64*12</f>
        <v>0</v>
      </c>
      <c r="I64" s="33"/>
      <c r="K64" s="189" t="s">
        <v>185</v>
      </c>
      <c r="M64" s="65">
        <f>K58</f>
        <v>0</v>
      </c>
      <c r="X64" s="89"/>
      <c r="Y64" s="172"/>
      <c r="Z64" s="361"/>
      <c r="AA64" s="360"/>
      <c r="AB64" s="360"/>
    </row>
    <row r="65" spans="1:28">
      <c r="A65" s="26">
        <v>2</v>
      </c>
      <c r="B65" s="829"/>
      <c r="C65" s="830"/>
      <c r="D65" s="831"/>
      <c r="E65" s="400"/>
      <c r="F65" s="512"/>
      <c r="G65" s="513">
        <f t="shared" ref="G65:G71" si="24">E65*F65</f>
        <v>0</v>
      </c>
      <c r="H65" s="511">
        <f t="shared" si="23"/>
        <v>0</v>
      </c>
      <c r="I65" s="33"/>
      <c r="K65" s="189" t="s">
        <v>187</v>
      </c>
      <c r="M65" s="65">
        <f>H72</f>
        <v>0</v>
      </c>
      <c r="X65" s="89"/>
      <c r="Y65" s="172"/>
      <c r="AA65" s="360"/>
      <c r="AB65" s="360"/>
    </row>
    <row r="66" spans="1:28">
      <c r="A66" s="26">
        <v>3</v>
      </c>
      <c r="B66" s="829"/>
      <c r="C66" s="830"/>
      <c r="D66" s="831"/>
      <c r="E66" s="400"/>
      <c r="F66" s="512"/>
      <c r="G66" s="513">
        <f t="shared" si="24"/>
        <v>0</v>
      </c>
      <c r="H66" s="511">
        <f t="shared" si="23"/>
        <v>0</v>
      </c>
      <c r="I66" s="33"/>
      <c r="L66" s="57" t="s">
        <v>252</v>
      </c>
      <c r="M66" s="246">
        <f>SUM(M64:M65)</f>
        <v>0</v>
      </c>
      <c r="X66" s="89"/>
      <c r="Y66" s="172"/>
      <c r="AA66" s="360"/>
      <c r="AB66" s="360"/>
    </row>
    <row r="67" spans="1:28">
      <c r="A67" s="26">
        <v>4</v>
      </c>
      <c r="B67" s="829"/>
      <c r="C67" s="830"/>
      <c r="D67" s="831"/>
      <c r="E67" s="400"/>
      <c r="F67" s="512"/>
      <c r="G67" s="513">
        <f t="shared" si="24"/>
        <v>0</v>
      </c>
      <c r="H67" s="511">
        <f t="shared" si="23"/>
        <v>0</v>
      </c>
      <c r="I67" s="33"/>
      <c r="K67" s="57" t="s">
        <v>330</v>
      </c>
      <c r="L67" s="411"/>
      <c r="M67" s="65">
        <f>ROUND(M66*L67,0)</f>
        <v>0</v>
      </c>
      <c r="X67" s="89"/>
      <c r="Y67" s="172"/>
      <c r="AA67" s="360"/>
      <c r="AB67" s="360"/>
    </row>
    <row r="68" spans="1:28" ht="15.75" thickBot="1">
      <c r="A68" s="26">
        <v>5</v>
      </c>
      <c r="B68" s="829"/>
      <c r="C68" s="830"/>
      <c r="D68" s="831"/>
      <c r="E68" s="400"/>
      <c r="F68" s="512"/>
      <c r="G68" s="513">
        <f t="shared" si="24"/>
        <v>0</v>
      </c>
      <c r="H68" s="511">
        <f t="shared" si="23"/>
        <v>0</v>
      </c>
      <c r="I68" s="33"/>
      <c r="K68" s="57" t="s">
        <v>819</v>
      </c>
      <c r="L68" s="411"/>
      <c r="M68" s="484">
        <f>ROUND(M66*L68,0)</f>
        <v>0</v>
      </c>
      <c r="X68" s="89"/>
      <c r="Y68" s="172"/>
      <c r="AA68" s="360"/>
      <c r="AB68" s="360"/>
    </row>
    <row r="69" spans="1:28" ht="15.75" thickTop="1">
      <c r="A69" s="26">
        <v>6</v>
      </c>
      <c r="B69" s="829"/>
      <c r="C69" s="830"/>
      <c r="D69" s="831"/>
      <c r="E69" s="400"/>
      <c r="F69" s="512"/>
      <c r="G69" s="513">
        <f t="shared" si="24"/>
        <v>0</v>
      </c>
      <c r="H69" s="511">
        <f t="shared" si="23"/>
        <v>0</v>
      </c>
      <c r="K69" s="267" t="s">
        <v>188</v>
      </c>
      <c r="M69" s="510">
        <f>M64+M65-M67-M68</f>
        <v>0</v>
      </c>
      <c r="X69" s="89"/>
      <c r="Y69" s="172"/>
      <c r="Z69" s="361"/>
      <c r="AA69" s="89"/>
      <c r="AB69" s="89"/>
    </row>
    <row r="70" spans="1:28">
      <c r="A70" s="26">
        <v>7</v>
      </c>
      <c r="B70" s="829"/>
      <c r="C70" s="830"/>
      <c r="D70" s="831"/>
      <c r="E70" s="400"/>
      <c r="F70" s="512"/>
      <c r="G70" s="513">
        <f t="shared" si="24"/>
        <v>0</v>
      </c>
      <c r="H70" s="511">
        <f t="shared" si="23"/>
        <v>0</v>
      </c>
    </row>
    <row r="71" spans="1:28">
      <c r="A71" s="26">
        <v>8</v>
      </c>
      <c r="B71" s="829"/>
      <c r="C71" s="830"/>
      <c r="D71" s="831"/>
      <c r="E71" s="400"/>
      <c r="F71" s="512"/>
      <c r="G71" s="513">
        <f t="shared" si="24"/>
        <v>0</v>
      </c>
      <c r="H71" s="511">
        <f t="shared" si="23"/>
        <v>0</v>
      </c>
    </row>
    <row r="72" spans="1:28">
      <c r="D72" s="61"/>
      <c r="G72" s="61" t="s">
        <v>332</v>
      </c>
      <c r="H72" s="65">
        <f>ROUND(SUM(H64:H71),0)</f>
        <v>0</v>
      </c>
    </row>
  </sheetData>
  <sheetProtection algorithmName="SHA-512" hashValue="Ud0IyaMo2eNRK+ZhpG2DHkf7btHBM3E/GoQp9nTwsouTkeYidIqpIkHGj954rUc6XJyzNk4vykUiMeP0ZngfIA==" saltValue="Hyj2drL5/sLATpza0TWmTg=="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2"/>
  <sheetViews>
    <sheetView zoomScale="110" zoomScaleNormal="110" workbookViewId="0">
      <selection activeCell="J7" sqref="J7"/>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9.42578125" customWidth="1"/>
    <col min="8" max="8" width="12.140625" style="249" customWidth="1"/>
    <col min="9" max="9" width="2.7109375" customWidth="1"/>
    <col min="10" max="10" width="16.85546875" customWidth="1"/>
    <col min="11" max="11" width="32.140625" customWidth="1"/>
    <col min="12" max="12" width="2.42578125" customWidth="1"/>
    <col min="13" max="13" width="2.140625" style="48" customWidth="1"/>
    <col min="14" max="14" width="22.7109375" hidden="1" customWidth="1"/>
    <col min="15" max="15" width="9.7109375" hidden="1" customWidth="1"/>
    <col min="16" max="16" width="2" style="48" customWidth="1"/>
  </cols>
  <sheetData>
    <row r="1" spans="1:15">
      <c r="A1" s="9" t="str">
        <f>'DEV Info'!A1</f>
        <v xml:space="preserve">Virginia Housing Rental Housing Loan Application </v>
      </c>
    </row>
    <row r="2" spans="1:15" ht="3.6" customHeight="1" thickBot="1">
      <c r="A2" s="1"/>
      <c r="B2" s="1"/>
      <c r="C2" s="1"/>
      <c r="D2" s="1"/>
      <c r="E2" s="1"/>
      <c r="F2" s="1"/>
      <c r="G2" s="1"/>
      <c r="H2" s="250"/>
      <c r="I2" s="1"/>
      <c r="J2" s="71"/>
    </row>
    <row r="3" spans="1:15" ht="10.15" customHeight="1"/>
    <row r="4" spans="1:15" ht="18.75">
      <c r="A4" s="27" t="s">
        <v>802</v>
      </c>
      <c r="B4" s="27" t="s">
        <v>251</v>
      </c>
      <c r="J4" s="268" t="s">
        <v>1072</v>
      </c>
      <c r="N4" t="s">
        <v>249</v>
      </c>
    </row>
    <row r="5" spans="1:15" ht="9" customHeight="1"/>
    <row r="6" spans="1:15" ht="15" customHeight="1">
      <c r="B6" s="62" t="s">
        <v>190</v>
      </c>
      <c r="C6" s="63"/>
      <c r="D6" s="63"/>
      <c r="H6" s="251" t="s">
        <v>245</v>
      </c>
      <c r="J6" s="66" t="s">
        <v>244</v>
      </c>
    </row>
    <row r="7" spans="1:15" ht="15" customHeight="1">
      <c r="B7" s="63"/>
      <c r="C7" s="64" t="s">
        <v>191</v>
      </c>
      <c r="D7" s="63"/>
      <c r="H7" s="485" t="e">
        <f>ROUND(J7/$O$7,0)</f>
        <v>#DIV/0!</v>
      </c>
      <c r="J7" s="414"/>
      <c r="N7" s="69" t="s">
        <v>250</v>
      </c>
      <c r="O7" s="31">
        <f>'DEV Info'!D27</f>
        <v>0</v>
      </c>
    </row>
    <row r="8" spans="1:15" ht="15" customHeight="1">
      <c r="B8" s="63"/>
      <c r="C8" s="64" t="s">
        <v>192</v>
      </c>
      <c r="D8" s="63"/>
      <c r="H8" s="485" t="e">
        <f t="shared" ref="H8:H21" si="0">ROUND(J8/$O$7,0)</f>
        <v>#DIV/0!</v>
      </c>
      <c r="J8" s="414"/>
      <c r="N8" s="70"/>
      <c r="O8" s="68"/>
    </row>
    <row r="9" spans="1:15">
      <c r="B9" s="63"/>
      <c r="C9" s="64" t="s">
        <v>193</v>
      </c>
      <c r="D9" s="63"/>
      <c r="H9" s="485" t="e">
        <f t="shared" si="0"/>
        <v>#DIV/0!</v>
      </c>
      <c r="J9" s="414"/>
    </row>
    <row r="10" spans="1:15">
      <c r="B10" s="63"/>
      <c r="C10" s="64" t="s">
        <v>194</v>
      </c>
      <c r="D10" s="63" t="s">
        <v>246</v>
      </c>
      <c r="E10" s="416"/>
      <c r="H10" s="485" t="e">
        <f t="shared" si="0"/>
        <v>#DIV/0!</v>
      </c>
      <c r="J10" s="414"/>
    </row>
    <row r="11" spans="1:15">
      <c r="B11" s="63"/>
      <c r="C11" s="64" t="s">
        <v>195</v>
      </c>
      <c r="D11" s="63" t="s">
        <v>247</v>
      </c>
      <c r="E11" s="417">
        <v>0</v>
      </c>
      <c r="H11" s="485" t="e">
        <f t="shared" si="0"/>
        <v>#DIV/0!</v>
      </c>
      <c r="J11" s="414"/>
    </row>
    <row r="12" spans="1:15">
      <c r="B12" s="63"/>
      <c r="C12" s="64" t="s">
        <v>196</v>
      </c>
      <c r="D12" s="63"/>
      <c r="H12" s="485" t="e">
        <f t="shared" si="0"/>
        <v>#DIV/0!</v>
      </c>
      <c r="J12" s="414"/>
      <c r="N12" s="198" t="s">
        <v>1403</v>
      </c>
    </row>
    <row r="13" spans="1:15">
      <c r="B13" s="63"/>
      <c r="C13" s="64" t="s">
        <v>197</v>
      </c>
      <c r="D13" s="63" t="s">
        <v>246</v>
      </c>
      <c r="E13" s="416"/>
      <c r="H13" s="485" t="e">
        <f t="shared" si="0"/>
        <v>#DIV/0!</v>
      </c>
      <c r="J13" s="414"/>
    </row>
    <row r="14" spans="1:15">
      <c r="B14" s="63"/>
      <c r="C14" s="64" t="s">
        <v>198</v>
      </c>
      <c r="D14" s="63"/>
      <c r="H14" s="485" t="e">
        <f t="shared" si="0"/>
        <v>#DIV/0!</v>
      </c>
      <c r="J14" s="414"/>
    </row>
    <row r="15" spans="1:15">
      <c r="B15" s="63"/>
      <c r="C15" s="64" t="s">
        <v>199</v>
      </c>
      <c r="D15" s="63"/>
      <c r="H15" s="485" t="e">
        <f t="shared" si="0"/>
        <v>#DIV/0!</v>
      </c>
      <c r="J15" s="414"/>
    </row>
    <row r="16" spans="1:15">
      <c r="B16" s="63"/>
      <c r="C16" s="64" t="s">
        <v>200</v>
      </c>
      <c r="D16" s="63"/>
      <c r="H16" s="485" t="e">
        <f t="shared" si="0"/>
        <v>#DIV/0!</v>
      </c>
      <c r="J16" s="414"/>
    </row>
    <row r="17" spans="2:11">
      <c r="B17" s="63"/>
      <c r="C17" s="64" t="s">
        <v>201</v>
      </c>
      <c r="D17" s="63"/>
      <c r="H17" s="485" t="e">
        <f t="shared" si="0"/>
        <v>#DIV/0!</v>
      </c>
      <c r="J17" s="414"/>
    </row>
    <row r="18" spans="2:11">
      <c r="B18" s="63"/>
      <c r="C18" s="64" t="s">
        <v>202</v>
      </c>
      <c r="D18" s="63"/>
      <c r="H18" s="485" t="e">
        <f t="shared" si="0"/>
        <v>#DIV/0!</v>
      </c>
      <c r="J18" s="414"/>
    </row>
    <row r="19" spans="2:11">
      <c r="B19" s="63"/>
      <c r="C19" s="64" t="s">
        <v>203</v>
      </c>
      <c r="D19" s="833"/>
      <c r="E19" s="833"/>
      <c r="F19" s="833"/>
      <c r="H19" s="485" t="e">
        <f t="shared" si="0"/>
        <v>#DIV/0!</v>
      </c>
      <c r="J19" s="414"/>
    </row>
    <row r="20" spans="2:11" ht="15.75" thickBot="1">
      <c r="B20" s="63"/>
      <c r="C20" s="64" t="s">
        <v>203</v>
      </c>
      <c r="D20" s="832"/>
      <c r="E20" s="832"/>
      <c r="F20" s="832"/>
      <c r="H20" s="486" t="e">
        <f t="shared" si="0"/>
        <v>#DIV/0!</v>
      </c>
      <c r="J20" s="514"/>
    </row>
    <row r="21" spans="2:11">
      <c r="B21" s="62"/>
      <c r="C21" s="62"/>
      <c r="D21" s="62" t="s">
        <v>204</v>
      </c>
      <c r="H21" s="485" t="e">
        <f t="shared" si="0"/>
        <v>#DIV/0!</v>
      </c>
      <c r="J21" s="65">
        <f>ROUND(SUM(J7:J20),0)</f>
        <v>0</v>
      </c>
    </row>
    <row r="22" spans="2:11" ht="10.9" customHeight="1">
      <c r="B22" s="63"/>
      <c r="C22" s="63"/>
      <c r="D22" s="63"/>
      <c r="H22" s="485"/>
    </row>
    <row r="23" spans="2:11">
      <c r="B23" s="62" t="s">
        <v>205</v>
      </c>
      <c r="C23" s="63"/>
      <c r="D23" s="63"/>
      <c r="H23" s="485"/>
    </row>
    <row r="24" spans="2:11">
      <c r="B24" s="63"/>
      <c r="C24" s="64" t="s">
        <v>206</v>
      </c>
      <c r="D24" s="63"/>
      <c r="H24" s="485" t="e">
        <f t="shared" ref="H24:H30" si="1">ROUND(J24/$O$7,0)</f>
        <v>#DIV/0!</v>
      </c>
      <c r="J24" s="414"/>
    </row>
    <row r="25" spans="2:11">
      <c r="B25" s="63"/>
      <c r="C25" s="64" t="s">
        <v>207</v>
      </c>
      <c r="D25" s="63"/>
      <c r="H25" s="485" t="e">
        <f t="shared" si="1"/>
        <v>#DIV/0!</v>
      </c>
      <c r="J25" s="414"/>
      <c r="K25" s="834" t="s">
        <v>1347</v>
      </c>
    </row>
    <row r="26" spans="2:11">
      <c r="B26" s="63"/>
      <c r="C26" s="64" t="s">
        <v>208</v>
      </c>
      <c r="D26" s="63"/>
      <c r="H26" s="485" t="e">
        <f t="shared" si="1"/>
        <v>#DIV/0!</v>
      </c>
      <c r="J26" s="414"/>
      <c r="K26" s="834"/>
    </row>
    <row r="27" spans="2:11">
      <c r="B27" s="63"/>
      <c r="C27" s="64" t="s">
        <v>209</v>
      </c>
      <c r="D27" s="63"/>
      <c r="H27" s="485" t="e">
        <f t="shared" si="1"/>
        <v>#DIV/0!</v>
      </c>
      <c r="J27" s="414"/>
      <c r="K27" s="834"/>
    </row>
    <row r="28" spans="2:11">
      <c r="B28" s="63"/>
      <c r="C28" s="64" t="s">
        <v>210</v>
      </c>
      <c r="D28" s="833"/>
      <c r="E28" s="833"/>
      <c r="F28" s="833"/>
      <c r="H28" s="485" t="e">
        <f t="shared" si="1"/>
        <v>#DIV/0!</v>
      </c>
      <c r="J28" s="414"/>
    </row>
    <row r="29" spans="2:11" ht="15.75" thickBot="1">
      <c r="B29" s="63"/>
      <c r="C29" s="64" t="s">
        <v>210</v>
      </c>
      <c r="D29" s="832"/>
      <c r="E29" s="832"/>
      <c r="F29" s="832"/>
      <c r="H29" s="486" t="e">
        <f t="shared" si="1"/>
        <v>#DIV/0!</v>
      </c>
      <c r="J29" s="415"/>
    </row>
    <row r="30" spans="2:11">
      <c r="B30" s="63"/>
      <c r="C30" s="63"/>
      <c r="D30" s="62" t="s">
        <v>211</v>
      </c>
      <c r="H30" s="485" t="e">
        <f t="shared" si="1"/>
        <v>#DIV/0!</v>
      </c>
      <c r="J30" s="65">
        <f>ROUND(SUM(J24:J29),0)</f>
        <v>0</v>
      </c>
    </row>
    <row r="31" spans="2:11" ht="10.9" customHeight="1">
      <c r="B31" s="63"/>
      <c r="C31" s="63"/>
      <c r="D31" s="63"/>
      <c r="H31" s="485"/>
    </row>
    <row r="32" spans="2:11">
      <c r="B32" s="62" t="s">
        <v>212</v>
      </c>
      <c r="C32" s="63"/>
      <c r="D32" s="63"/>
      <c r="H32" s="485"/>
    </row>
    <row r="33" spans="2:10">
      <c r="B33" s="63"/>
      <c r="C33" s="64" t="s">
        <v>213</v>
      </c>
      <c r="D33" s="63"/>
      <c r="H33" s="485" t="e">
        <f t="shared" ref="H33:H53" si="2">ROUND(J33/$O$7,0)</f>
        <v>#DIV/0!</v>
      </c>
      <c r="J33" s="414"/>
    </row>
    <row r="34" spans="2:10">
      <c r="B34" s="63"/>
      <c r="C34" s="64" t="s">
        <v>214</v>
      </c>
      <c r="D34" s="63"/>
      <c r="H34" s="485" t="e">
        <f t="shared" si="2"/>
        <v>#DIV/0!</v>
      </c>
      <c r="J34" s="414"/>
    </row>
    <row r="35" spans="2:10">
      <c r="B35" s="63"/>
      <c r="C35" s="64" t="s">
        <v>215</v>
      </c>
      <c r="D35" s="63"/>
      <c r="H35" s="485" t="e">
        <f t="shared" si="2"/>
        <v>#DIV/0!</v>
      </c>
      <c r="J35" s="414"/>
    </row>
    <row r="36" spans="2:10">
      <c r="B36" s="63"/>
      <c r="C36" s="64" t="s">
        <v>216</v>
      </c>
      <c r="D36" s="63"/>
      <c r="H36" s="485" t="e">
        <f t="shared" si="2"/>
        <v>#DIV/0!</v>
      </c>
      <c r="J36" s="414"/>
    </row>
    <row r="37" spans="2:10">
      <c r="B37" s="63"/>
      <c r="C37" s="64" t="s">
        <v>136</v>
      </c>
      <c r="D37" s="63"/>
      <c r="H37" s="485" t="e">
        <f t="shared" si="2"/>
        <v>#DIV/0!</v>
      </c>
      <c r="J37" s="414"/>
    </row>
    <row r="38" spans="2:10">
      <c r="B38" s="63"/>
      <c r="C38" s="64" t="s">
        <v>217</v>
      </c>
      <c r="D38" s="63"/>
      <c r="H38" s="485" t="e">
        <f t="shared" si="2"/>
        <v>#DIV/0!</v>
      </c>
      <c r="J38" s="414"/>
    </row>
    <row r="39" spans="2:10">
      <c r="B39" s="63"/>
      <c r="C39" s="64" t="s">
        <v>218</v>
      </c>
      <c r="D39" s="63"/>
      <c r="H39" s="485" t="e">
        <f t="shared" si="2"/>
        <v>#DIV/0!</v>
      </c>
      <c r="J39" s="414"/>
    </row>
    <row r="40" spans="2:10">
      <c r="B40" s="63"/>
      <c r="C40" s="64" t="s">
        <v>219</v>
      </c>
      <c r="D40" s="63"/>
      <c r="H40" s="485" t="e">
        <f t="shared" si="2"/>
        <v>#DIV/0!</v>
      </c>
      <c r="J40" s="414"/>
    </row>
    <row r="41" spans="2:10">
      <c r="B41" s="63"/>
      <c r="C41" s="64" t="s">
        <v>220</v>
      </c>
      <c r="D41" s="63"/>
      <c r="H41" s="485" t="e">
        <f t="shared" si="2"/>
        <v>#DIV/0!</v>
      </c>
      <c r="J41" s="414"/>
    </row>
    <row r="42" spans="2:10">
      <c r="B42" s="63"/>
      <c r="C42" s="64" t="s">
        <v>221</v>
      </c>
      <c r="D42" s="63"/>
      <c r="H42" s="485" t="e">
        <f t="shared" si="2"/>
        <v>#DIV/0!</v>
      </c>
      <c r="J42" s="414"/>
    </row>
    <row r="43" spans="2:10">
      <c r="B43" s="63"/>
      <c r="C43" s="64" t="s">
        <v>222</v>
      </c>
      <c r="D43" s="63"/>
      <c r="H43" s="485" t="e">
        <f t="shared" si="2"/>
        <v>#DIV/0!</v>
      </c>
      <c r="J43" s="414"/>
    </row>
    <row r="44" spans="2:10">
      <c r="B44" s="63"/>
      <c r="C44" s="64" t="s">
        <v>223</v>
      </c>
      <c r="D44" s="63"/>
      <c r="H44" s="485" t="e">
        <f t="shared" si="2"/>
        <v>#DIV/0!</v>
      </c>
      <c r="J44" s="414"/>
    </row>
    <row r="45" spans="2:10">
      <c r="B45" s="63"/>
      <c r="C45" s="64" t="s">
        <v>224</v>
      </c>
      <c r="D45" s="63"/>
      <c r="H45" s="485" t="e">
        <f t="shared" si="2"/>
        <v>#DIV/0!</v>
      </c>
      <c r="J45" s="414"/>
    </row>
    <row r="46" spans="2:10">
      <c r="B46" s="63"/>
      <c r="C46" s="64" t="s">
        <v>225</v>
      </c>
      <c r="D46" s="63"/>
      <c r="H46" s="485" t="e">
        <f t="shared" si="2"/>
        <v>#DIV/0!</v>
      </c>
      <c r="J46" s="414"/>
    </row>
    <row r="47" spans="2:10">
      <c r="B47" s="63"/>
      <c r="C47" s="64" t="s">
        <v>226</v>
      </c>
      <c r="D47" s="63"/>
      <c r="H47" s="485" t="e">
        <f t="shared" si="2"/>
        <v>#DIV/0!</v>
      </c>
      <c r="J47" s="414"/>
    </row>
    <row r="48" spans="2:10">
      <c r="B48" s="63"/>
      <c r="C48" s="64" t="s">
        <v>227</v>
      </c>
      <c r="D48" s="63"/>
      <c r="H48" s="485" t="e">
        <f t="shared" si="2"/>
        <v>#DIV/0!</v>
      </c>
      <c r="J48" s="414"/>
    </row>
    <row r="49" spans="2:10">
      <c r="B49" s="63"/>
      <c r="C49" s="64" t="s">
        <v>228</v>
      </c>
      <c r="D49" s="63"/>
      <c r="H49" s="485" t="e">
        <f t="shared" si="2"/>
        <v>#DIV/0!</v>
      </c>
      <c r="J49" s="414"/>
    </row>
    <row r="50" spans="2:10">
      <c r="B50" s="63"/>
      <c r="C50" s="64" t="s">
        <v>229</v>
      </c>
      <c r="D50" s="63"/>
      <c r="H50" s="485" t="e">
        <f t="shared" si="2"/>
        <v>#DIV/0!</v>
      </c>
      <c r="J50" s="414"/>
    </row>
    <row r="51" spans="2:10">
      <c r="B51" s="63"/>
      <c r="C51" s="64" t="s">
        <v>248</v>
      </c>
      <c r="D51" s="833"/>
      <c r="E51" s="833"/>
      <c r="F51" s="833"/>
      <c r="H51" s="485" t="e">
        <f t="shared" si="2"/>
        <v>#DIV/0!</v>
      </c>
      <c r="J51" s="414"/>
    </row>
    <row r="52" spans="2:10" ht="15.75" thickBot="1">
      <c r="B52" s="63"/>
      <c r="C52" s="64" t="s">
        <v>248</v>
      </c>
      <c r="D52" s="832"/>
      <c r="E52" s="832"/>
      <c r="F52" s="832"/>
      <c r="H52" s="486" t="e">
        <f t="shared" si="2"/>
        <v>#DIV/0!</v>
      </c>
      <c r="J52" s="415"/>
    </row>
    <row r="53" spans="2:10">
      <c r="B53" s="63"/>
      <c r="C53" s="63"/>
      <c r="D53" s="62" t="s">
        <v>230</v>
      </c>
      <c r="H53" s="485" t="e">
        <f t="shared" si="2"/>
        <v>#DIV/0!</v>
      </c>
      <c r="J53" s="65">
        <f>ROUND(SUM(J33:J52),0)</f>
        <v>0</v>
      </c>
    </row>
    <row r="54" spans="2:10" ht="9.6" customHeight="1">
      <c r="B54" s="63"/>
      <c r="C54" s="63"/>
      <c r="D54" s="63"/>
      <c r="H54" s="485"/>
    </row>
    <row r="55" spans="2:10">
      <c r="B55" s="62" t="s">
        <v>231</v>
      </c>
      <c r="C55" s="63"/>
      <c r="D55" s="63"/>
      <c r="H55" s="485"/>
    </row>
    <row r="56" spans="2:10">
      <c r="B56" s="63"/>
      <c r="C56" s="64" t="s">
        <v>232</v>
      </c>
      <c r="D56" s="63"/>
      <c r="H56" s="485" t="e">
        <f t="shared" ref="H56:H65" si="3">ROUND(J56/$O$7,0)</f>
        <v>#DIV/0!</v>
      </c>
      <c r="J56" s="414"/>
    </row>
    <row r="57" spans="2:10">
      <c r="B57" s="63"/>
      <c r="C57" s="64" t="s">
        <v>233</v>
      </c>
      <c r="D57" s="63"/>
      <c r="H57" s="485" t="e">
        <f t="shared" si="3"/>
        <v>#DIV/0!</v>
      </c>
      <c r="J57" s="414"/>
    </row>
    <row r="58" spans="2:10">
      <c r="B58" s="63"/>
      <c r="C58" s="64" t="s">
        <v>234</v>
      </c>
      <c r="D58" s="63"/>
      <c r="H58" s="485" t="e">
        <f t="shared" si="3"/>
        <v>#DIV/0!</v>
      </c>
      <c r="J58" s="414"/>
    </row>
    <row r="59" spans="2:10">
      <c r="B59" s="63"/>
      <c r="C59" s="64" t="s">
        <v>235</v>
      </c>
      <c r="D59" s="63"/>
      <c r="H59" s="485" t="e">
        <f t="shared" si="3"/>
        <v>#DIV/0!</v>
      </c>
      <c r="J59" s="414"/>
    </row>
    <row r="60" spans="2:10">
      <c r="B60" s="63"/>
      <c r="C60" s="64" t="s">
        <v>236</v>
      </c>
      <c r="D60" s="63"/>
      <c r="H60" s="485" t="e">
        <f t="shared" si="3"/>
        <v>#DIV/0!</v>
      </c>
      <c r="J60" s="414"/>
    </row>
    <row r="61" spans="2:10">
      <c r="B61" s="63"/>
      <c r="C61" s="64" t="s">
        <v>237</v>
      </c>
      <c r="D61" s="63"/>
      <c r="H61" s="485" t="e">
        <f t="shared" si="3"/>
        <v>#DIV/0!</v>
      </c>
      <c r="J61" s="414"/>
    </row>
    <row r="62" spans="2:10">
      <c r="B62" s="63"/>
      <c r="C62" s="64" t="s">
        <v>238</v>
      </c>
      <c r="D62" s="63"/>
      <c r="H62" s="485" t="e">
        <f t="shared" si="3"/>
        <v>#DIV/0!</v>
      </c>
      <c r="J62" s="414"/>
    </row>
    <row r="63" spans="2:10">
      <c r="B63" s="63"/>
      <c r="C63" s="64" t="s">
        <v>239</v>
      </c>
      <c r="D63" s="833"/>
      <c r="E63" s="833"/>
      <c r="F63" s="833"/>
      <c r="H63" s="485" t="e">
        <f t="shared" si="3"/>
        <v>#DIV/0!</v>
      </c>
      <c r="J63" s="414"/>
    </row>
    <row r="64" spans="2:10" ht="15.75" thickBot="1">
      <c r="B64" s="63"/>
      <c r="C64" s="64" t="s">
        <v>239</v>
      </c>
      <c r="D64" s="832"/>
      <c r="E64" s="832"/>
      <c r="F64" s="832"/>
      <c r="H64" s="486" t="e">
        <f t="shared" si="3"/>
        <v>#DIV/0!</v>
      </c>
      <c r="J64" s="415"/>
    </row>
    <row r="65" spans="2:10">
      <c r="B65" s="63"/>
      <c r="C65" s="63"/>
      <c r="D65" s="62" t="s">
        <v>240</v>
      </c>
      <c r="H65" s="485" t="e">
        <f t="shared" si="3"/>
        <v>#DIV/0!</v>
      </c>
      <c r="J65" s="65">
        <f>ROUND(SUM(J56:J64),0)</f>
        <v>0</v>
      </c>
    </row>
    <row r="66" spans="2:10" ht="9.6" customHeight="1">
      <c r="B66" s="63"/>
      <c r="C66" s="63"/>
      <c r="D66" s="63"/>
      <c r="H66" s="485"/>
    </row>
    <row r="67" spans="2:10">
      <c r="C67" s="62" t="s">
        <v>241</v>
      </c>
      <c r="D67" s="63"/>
      <c r="H67" s="485" t="e">
        <f t="shared" ref="H67" si="4">ROUND(J67/$O$7,0)</f>
        <v>#DIV/0!</v>
      </c>
      <c r="J67" s="65">
        <f>J65+J53+J30+J21</f>
        <v>0</v>
      </c>
    </row>
    <row r="68" spans="2:10" ht="7.15" customHeight="1">
      <c r="B68" s="63"/>
      <c r="C68" s="63"/>
      <c r="D68" s="63"/>
      <c r="H68" s="485"/>
    </row>
    <row r="69" spans="2:10">
      <c r="B69" s="63" t="s">
        <v>242</v>
      </c>
      <c r="C69" s="63"/>
      <c r="D69" s="63"/>
      <c r="H69" s="485"/>
      <c r="J69" s="414"/>
    </row>
    <row r="70" spans="2:10">
      <c r="B70" s="63"/>
      <c r="C70" s="63"/>
      <c r="D70" s="63"/>
      <c r="H70" s="485"/>
    </row>
    <row r="71" spans="2:10" ht="15.75" thickBot="1">
      <c r="B71" s="62" t="s">
        <v>243</v>
      </c>
      <c r="C71" s="63"/>
      <c r="D71" s="63"/>
      <c r="H71" s="485" t="e">
        <f t="shared" ref="H71" si="5">ROUND(J71/$O$7,0)</f>
        <v>#DIV/0!</v>
      </c>
      <c r="J71" s="67">
        <f>J67+J69</f>
        <v>0</v>
      </c>
    </row>
    <row r="72" spans="2:10" ht="15.75" thickTop="1"/>
  </sheetData>
  <sheetProtection algorithmName="SHA-512" hashValue="2jq/DU2br+Dvp+nNXKxzBGkLacs5sp+MCcyhcjtjAvsJHDHXEYOJVC918WgryKiOsHRjpH0BG7y1exJfp2BL4A==" saltValue="4nYRJhjKuEpQkgS7Iq+ovw==" spinCount="100000" sheet="1" objects="1" scenarios="1" autoFilter="0"/>
  <mergeCells count="9">
    <mergeCell ref="D52:F52"/>
    <mergeCell ref="D63:F63"/>
    <mergeCell ref="D64:F64"/>
    <mergeCell ref="K25:K27"/>
    <mergeCell ref="D19:F19"/>
    <mergeCell ref="D20:F20"/>
    <mergeCell ref="D28:F28"/>
    <mergeCell ref="D29:F29"/>
    <mergeCell ref="D51:F51"/>
  </mergeCells>
  <dataValidations count="2">
    <dataValidation type="whole" errorStyle="warning" allowBlank="1" showInputMessage="1" showErrorMessage="1" errorTitle="Whole Numbers Only" error="Use Whole Numbers only to ensure totals match what is seen on the DCA. " sqref="J69 J20 J24:J29 J33:J52 J56:J64 J8:J19" xr:uid="{00000000-0002-0000-1000-000000000000}">
      <formula1>0</formula1>
      <formula2>200000000</formula2>
    </dataValidation>
    <dataValidation type="whole" errorStyle="warning" allowBlank="1" showInputMessage="1" showErrorMessage="1" errorTitle="Whole Numbers Only" error="Use WHOLE NUMBERS only to ensure totals match what is seen on the DCA. " sqref="J7" xr:uid="{00000000-0002-0000-1000-000001000000}">
      <formula1>0</formula1>
      <formula2>200000000</formula2>
    </dataValidation>
  </dataValidations>
  <pageMargins left="0.7" right="0.7" top="0.25" bottom="0.5" header="0.3" footer="0.3"/>
  <pageSetup scale="92" fitToHeight="2" orientation="portrait" r:id="rId1"/>
  <headerFooter>
    <oddFooter>&amp;L&amp;9&amp;F&amp;R&amp;9&amp;A, Page &amp;P of &amp;N</oddFooter>
  </headerFooter>
  <rowBreaks count="1" manualBreakCount="1">
    <brk id="53" max="9"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143"/>
  <sheetViews>
    <sheetView zoomScale="110" zoomScaleNormal="110" workbookViewId="0">
      <selection activeCell="I87" sqref="I87"/>
    </sheetView>
  </sheetViews>
  <sheetFormatPr defaultRowHeight="15"/>
  <cols>
    <col min="1" max="1" width="3.5703125" style="60"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52.85546875" customWidth="1"/>
    <col min="10" max="10" width="2.140625" style="48" customWidth="1"/>
    <col min="11" max="11" width="22.7109375" hidden="1" customWidth="1"/>
    <col min="12" max="12" width="28.28515625" hidden="1" customWidth="1"/>
    <col min="13" max="13" width="2" style="48" customWidth="1"/>
    <col min="16" max="16" width="8.85546875" customWidth="1"/>
  </cols>
  <sheetData>
    <row r="1" spans="1:13">
      <c r="A1" s="9" t="str">
        <f>'DEV Info'!A1</f>
        <v xml:space="preserve">Virginia Housing Rental Housing Loan Application </v>
      </c>
    </row>
    <row r="2" spans="1:13" ht="3.6" customHeight="1" thickBot="1">
      <c r="A2" s="235"/>
      <c r="B2" s="1"/>
      <c r="C2" s="11"/>
      <c r="D2" s="1"/>
      <c r="E2" s="1"/>
      <c r="F2" s="11"/>
    </row>
    <row r="3" spans="1:13" ht="10.15" customHeight="1"/>
    <row r="4" spans="1:13" ht="18.75">
      <c r="A4" s="236" t="s">
        <v>333</v>
      </c>
      <c r="B4" s="27" t="s">
        <v>254</v>
      </c>
      <c r="F4" s="268" t="s">
        <v>811</v>
      </c>
      <c r="K4" t="s">
        <v>249</v>
      </c>
    </row>
    <row r="5" spans="1:13" ht="6.6" customHeight="1"/>
    <row r="6" spans="1:13" s="25" customFormat="1" ht="15" customHeight="1">
      <c r="A6" s="234"/>
      <c r="B6" s="26" t="s">
        <v>1404</v>
      </c>
      <c r="F6"/>
      <c r="J6" s="48"/>
      <c r="M6" s="48"/>
    </row>
    <row r="7" spans="1:13" s="25" customFormat="1" ht="15" customHeight="1">
      <c r="A7" s="234">
        <v>1</v>
      </c>
      <c r="B7" s="26"/>
      <c r="C7" s="675" t="s">
        <v>1405</v>
      </c>
      <c r="D7" s="675"/>
      <c r="E7" s="36"/>
      <c r="F7" s="456"/>
      <c r="H7" s="837" t="s">
        <v>3343</v>
      </c>
      <c r="I7" s="837"/>
      <c r="J7" s="48"/>
      <c r="M7" s="48"/>
    </row>
    <row r="8" spans="1:13" s="25" customFormat="1" ht="15" customHeight="1">
      <c r="A8" s="234">
        <v>2</v>
      </c>
      <c r="B8" s="63"/>
      <c r="C8" s="676" t="s">
        <v>1360</v>
      </c>
      <c r="D8" s="677"/>
      <c r="E8" s="38"/>
      <c r="F8" s="678"/>
      <c r="H8" s="837"/>
      <c r="I8" s="837"/>
      <c r="J8" s="51"/>
      <c r="M8" s="51"/>
    </row>
    <row r="9" spans="1:13" s="25" customFormat="1" ht="15" customHeight="1">
      <c r="A9" s="234"/>
      <c r="B9" s="63"/>
      <c r="C9" s="195" t="s">
        <v>255</v>
      </c>
      <c r="D9" s="63"/>
      <c r="F9" s="65">
        <f>SUM(F7:F8)</f>
        <v>0</v>
      </c>
      <c r="J9" s="51"/>
      <c r="M9" s="51"/>
    </row>
    <row r="10" spans="1:13" s="25" customFormat="1" ht="15" customHeight="1">
      <c r="A10" s="234"/>
      <c r="B10" s="63"/>
      <c r="C10" s="195"/>
      <c r="D10" s="63"/>
      <c r="F10"/>
      <c r="J10" s="51"/>
      <c r="M10" s="51"/>
    </row>
    <row r="11" spans="1:13" s="25" customFormat="1" ht="15" customHeight="1">
      <c r="A11" s="234">
        <v>1</v>
      </c>
      <c r="B11" s="63"/>
      <c r="C11" s="679" t="s">
        <v>1361</v>
      </c>
      <c r="D11" s="680"/>
      <c r="E11" s="36"/>
      <c r="F11" s="456"/>
      <c r="J11" s="51"/>
      <c r="K11" s="84" t="s">
        <v>250</v>
      </c>
      <c r="L11" s="85">
        <f>'DEV Info'!D27</f>
        <v>0</v>
      </c>
      <c r="M11" s="51"/>
    </row>
    <row r="12" spans="1:13" s="25" customFormat="1" ht="15" customHeight="1">
      <c r="A12" s="234">
        <v>2</v>
      </c>
      <c r="B12" s="63"/>
      <c r="C12" s="679" t="s">
        <v>1363</v>
      </c>
      <c r="D12" s="680"/>
      <c r="E12" s="36"/>
      <c r="F12" s="456"/>
      <c r="J12" s="51"/>
      <c r="K12" s="86"/>
      <c r="L12" s="87"/>
      <c r="M12" s="51"/>
    </row>
    <row r="13" spans="1:13" s="25" customFormat="1" ht="15" customHeight="1">
      <c r="A13" s="234">
        <v>3</v>
      </c>
      <c r="B13" s="63"/>
      <c r="C13" s="679" t="s">
        <v>1362</v>
      </c>
      <c r="D13" s="680"/>
      <c r="E13" s="36"/>
      <c r="F13" s="456"/>
      <c r="J13" s="51"/>
      <c r="M13" s="51"/>
    </row>
    <row r="14" spans="1:13" s="25" customFormat="1" ht="15" customHeight="1">
      <c r="A14" s="234"/>
      <c r="B14" s="63"/>
      <c r="C14" s="196" t="s">
        <v>256</v>
      </c>
      <c r="D14" s="63"/>
      <c r="F14" s="65">
        <f>SUM(F11:F13)</f>
        <v>0</v>
      </c>
      <c r="J14" s="51"/>
      <c r="M14" s="51"/>
    </row>
    <row r="15" spans="1:13" s="25" customFormat="1" ht="10.9" customHeight="1" thickBot="1">
      <c r="A15" s="234"/>
      <c r="B15" s="63"/>
      <c r="C15" s="72"/>
      <c r="D15" s="63"/>
      <c r="F15"/>
      <c r="J15" s="51"/>
      <c r="M15" s="51"/>
    </row>
    <row r="16" spans="1:13" s="25" customFormat="1" ht="15" customHeight="1" thickTop="1">
      <c r="A16" s="234"/>
      <c r="B16" s="62"/>
      <c r="C16" s="196" t="s">
        <v>3294</v>
      </c>
      <c r="D16" s="63"/>
      <c r="F16" s="457">
        <f>F9+F14</f>
        <v>0</v>
      </c>
      <c r="J16" s="51"/>
      <c r="M16" s="51"/>
    </row>
    <row r="17" spans="1:13" s="25" customFormat="1" ht="9" customHeight="1">
      <c r="A17" s="234"/>
      <c r="B17" s="62"/>
      <c r="C17" s="196"/>
      <c r="D17" s="63"/>
      <c r="F17" s="65"/>
      <c r="J17" s="51"/>
      <c r="M17" s="51"/>
    </row>
    <row r="18" spans="1:13" s="25" customFormat="1" ht="15" customHeight="1">
      <c r="A18" s="234">
        <v>1</v>
      </c>
      <c r="B18" s="62"/>
      <c r="C18" s="679" t="s">
        <v>257</v>
      </c>
      <c r="D18" s="681" t="e">
        <f>F18/F16</f>
        <v>#DIV/0!</v>
      </c>
      <c r="E18" s="36"/>
      <c r="F18" s="456"/>
      <c r="J18" s="51"/>
      <c r="K18" s="25" t="s">
        <v>815</v>
      </c>
      <c r="L18" s="74">
        <f>F18+F19+F20</f>
        <v>0</v>
      </c>
      <c r="M18" s="51"/>
    </row>
    <row r="19" spans="1:13" s="25" customFormat="1" ht="15" customHeight="1">
      <c r="A19" s="234">
        <v>2</v>
      </c>
      <c r="B19" s="62"/>
      <c r="C19" s="676" t="s">
        <v>258</v>
      </c>
      <c r="D19" s="682" t="e">
        <f>F19/(F$16+F$18)</f>
        <v>#DIV/0!</v>
      </c>
      <c r="E19" s="38"/>
      <c r="F19" s="678"/>
      <c r="J19" s="51"/>
      <c r="L19" s="74"/>
      <c r="M19" s="51"/>
    </row>
    <row r="20" spans="1:13" s="25" customFormat="1" ht="15" customHeight="1">
      <c r="A20" s="234">
        <v>3</v>
      </c>
      <c r="B20" s="62"/>
      <c r="C20" s="676" t="s">
        <v>259</v>
      </c>
      <c r="D20" s="682" t="e">
        <f>F20/(F$16+F$18)</f>
        <v>#DIV/0!</v>
      </c>
      <c r="E20" s="38"/>
      <c r="F20" s="678"/>
      <c r="J20" s="51"/>
      <c r="M20" s="51"/>
    </row>
    <row r="21" spans="1:13" s="25" customFormat="1" ht="15" customHeight="1">
      <c r="A21" s="234">
        <v>4</v>
      </c>
      <c r="B21" s="62"/>
      <c r="C21" s="676" t="s">
        <v>3331</v>
      </c>
      <c r="D21" s="682"/>
      <c r="E21" s="38"/>
      <c r="F21" s="678"/>
      <c r="J21" s="51"/>
      <c r="M21" s="51"/>
    </row>
    <row r="22" spans="1:13" s="25" customFormat="1" ht="15" customHeight="1">
      <c r="A22" s="234">
        <v>5</v>
      </c>
      <c r="B22" s="62"/>
      <c r="C22" s="676" t="s">
        <v>3332</v>
      </c>
      <c r="D22" s="682"/>
      <c r="E22" s="38"/>
      <c r="F22" s="678"/>
      <c r="J22" s="51"/>
      <c r="M22" s="51"/>
    </row>
    <row r="23" spans="1:13" s="25" customFormat="1" ht="9" customHeight="1">
      <c r="A23" s="234"/>
      <c r="B23" s="62"/>
      <c r="C23" s="196"/>
      <c r="D23" s="63"/>
      <c r="F23" s="65"/>
      <c r="J23" s="51"/>
      <c r="M23" s="51"/>
    </row>
    <row r="24" spans="1:13" s="25" customFormat="1" ht="15" customHeight="1">
      <c r="A24" s="234"/>
      <c r="B24" s="62"/>
      <c r="C24" s="196" t="s">
        <v>810</v>
      </c>
      <c r="D24" s="63"/>
      <c r="F24" s="65">
        <f>F16+SUM(F18:F22)</f>
        <v>0</v>
      </c>
      <c r="J24" s="51"/>
      <c r="M24" s="51"/>
    </row>
    <row r="25" spans="1:13" s="25" customFormat="1" ht="15" customHeight="1">
      <c r="A25" s="234"/>
      <c r="B25" s="62"/>
      <c r="C25" s="72"/>
      <c r="D25" s="63"/>
      <c r="F25" s="65"/>
      <c r="J25" s="51"/>
      <c r="M25" s="51"/>
    </row>
    <row r="26" spans="1:13" s="25" customFormat="1" ht="15" customHeight="1">
      <c r="A26" s="234"/>
      <c r="B26" s="62"/>
      <c r="C26" s="196" t="s">
        <v>261</v>
      </c>
      <c r="D26" s="63"/>
      <c r="F26" s="65"/>
      <c r="J26" s="51"/>
      <c r="M26" s="51"/>
    </row>
    <row r="27" spans="1:13" s="25" customFormat="1" ht="15" customHeight="1">
      <c r="A27" s="234">
        <v>1</v>
      </c>
      <c r="B27" s="63"/>
      <c r="C27" s="679" t="s">
        <v>291</v>
      </c>
      <c r="D27" s="680"/>
      <c r="E27" s="36"/>
      <c r="F27" s="456"/>
      <c r="J27" s="51"/>
      <c r="M27" s="51"/>
    </row>
    <row r="28" spans="1:13" s="25" customFormat="1" ht="15" customHeight="1">
      <c r="A28" s="234">
        <v>2</v>
      </c>
      <c r="B28" s="63"/>
      <c r="C28" s="676" t="s">
        <v>292</v>
      </c>
      <c r="D28" s="677"/>
      <c r="E28" s="38"/>
      <c r="F28" s="456"/>
      <c r="J28" s="51"/>
      <c r="M28" s="51"/>
    </row>
    <row r="29" spans="1:13" s="25" customFormat="1" ht="15" customHeight="1">
      <c r="A29" s="234">
        <v>3</v>
      </c>
      <c r="B29" s="63"/>
      <c r="C29" s="676" t="s">
        <v>293</v>
      </c>
      <c r="D29" s="677"/>
      <c r="E29" s="38"/>
      <c r="F29" s="456"/>
      <c r="J29" s="51"/>
      <c r="M29" s="51"/>
    </row>
    <row r="30" spans="1:13" s="25" customFormat="1" ht="15" customHeight="1">
      <c r="A30" s="234">
        <v>4</v>
      </c>
      <c r="B30" s="63"/>
      <c r="C30" s="676" t="s">
        <v>294</v>
      </c>
      <c r="D30" s="677"/>
      <c r="E30" s="38"/>
      <c r="F30" s="456"/>
      <c r="J30" s="51"/>
      <c r="M30" s="51"/>
    </row>
    <row r="31" spans="1:13" s="25" customFormat="1" ht="15" customHeight="1">
      <c r="A31" s="234">
        <v>5</v>
      </c>
      <c r="C31" s="676" t="s">
        <v>295</v>
      </c>
      <c r="D31" s="677"/>
      <c r="E31" s="38"/>
      <c r="F31" s="456"/>
      <c r="J31" s="51"/>
      <c r="M31" s="51"/>
    </row>
    <row r="32" spans="1:13" s="25" customFormat="1" ht="15" customHeight="1">
      <c r="A32" s="234">
        <v>6</v>
      </c>
      <c r="C32" s="676" t="s">
        <v>296</v>
      </c>
      <c r="D32" s="677"/>
      <c r="E32" s="38"/>
      <c r="F32" s="456"/>
      <c r="J32" s="51"/>
      <c r="M32" s="51"/>
    </row>
    <row r="33" spans="1:13" s="25" customFormat="1" ht="15" customHeight="1">
      <c r="A33" s="234">
        <v>7</v>
      </c>
      <c r="B33" s="63"/>
      <c r="C33" s="676" t="s">
        <v>297</v>
      </c>
      <c r="D33" s="677"/>
      <c r="E33" s="38"/>
      <c r="F33" s="456"/>
      <c r="J33" s="51"/>
      <c r="M33" s="51"/>
    </row>
    <row r="34" spans="1:13" s="25" customFormat="1" ht="15" customHeight="1">
      <c r="A34" s="234">
        <v>8</v>
      </c>
      <c r="C34" s="676" t="s">
        <v>298</v>
      </c>
      <c r="D34" s="677"/>
      <c r="E34" s="38"/>
      <c r="F34" s="456"/>
      <c r="J34" s="51"/>
      <c r="M34" s="51"/>
    </row>
    <row r="35" spans="1:13" s="25" customFormat="1" ht="15" customHeight="1">
      <c r="A35" s="234">
        <v>9</v>
      </c>
      <c r="B35" s="63"/>
      <c r="C35" s="676" t="s">
        <v>881</v>
      </c>
      <c r="D35" s="677"/>
      <c r="E35" s="38"/>
      <c r="F35" s="456"/>
      <c r="J35" s="51"/>
      <c r="M35" s="51"/>
    </row>
    <row r="36" spans="1:13" s="25" customFormat="1" ht="15" customHeight="1">
      <c r="A36" s="234">
        <v>10</v>
      </c>
      <c r="B36" s="62"/>
      <c r="C36" s="676" t="s">
        <v>269</v>
      </c>
      <c r="D36" s="677"/>
      <c r="E36" s="38"/>
      <c r="F36" s="456"/>
      <c r="J36" s="51"/>
      <c r="M36" s="51"/>
    </row>
    <row r="37" spans="1:13" s="25" customFormat="1" ht="15" customHeight="1">
      <c r="A37" s="234">
        <v>11</v>
      </c>
      <c r="C37" s="676" t="s">
        <v>1407</v>
      </c>
      <c r="D37" s="836" t="str">
        <f>K59</f>
        <v/>
      </c>
      <c r="E37" s="836"/>
      <c r="F37" s="456"/>
      <c r="J37" s="51"/>
      <c r="M37" s="51"/>
    </row>
    <row r="38" spans="1:13" s="25" customFormat="1" ht="15" customHeight="1">
      <c r="A38" s="234">
        <v>12</v>
      </c>
      <c r="C38" s="676" t="s">
        <v>1408</v>
      </c>
      <c r="D38" s="836"/>
      <c r="E38" s="836"/>
      <c r="F38" s="456"/>
      <c r="J38" s="51"/>
      <c r="M38" s="51"/>
    </row>
    <row r="39" spans="1:13" s="25" customFormat="1" ht="15" customHeight="1">
      <c r="A39" s="234">
        <v>13</v>
      </c>
      <c r="C39" s="676" t="s">
        <v>299</v>
      </c>
      <c r="D39" s="677"/>
      <c r="E39" s="38"/>
      <c r="F39" s="456"/>
      <c r="J39" s="51"/>
      <c r="M39" s="51"/>
    </row>
    <row r="40" spans="1:13" s="25" customFormat="1" ht="15" customHeight="1">
      <c r="A40" s="234">
        <v>14</v>
      </c>
      <c r="C40" s="676" t="s">
        <v>300</v>
      </c>
      <c r="D40" s="677"/>
      <c r="E40" s="38"/>
      <c r="F40" s="456"/>
      <c r="J40" s="51"/>
      <c r="M40" s="51"/>
    </row>
    <row r="41" spans="1:13" s="25" customFormat="1" ht="15" customHeight="1">
      <c r="A41" s="234">
        <v>15</v>
      </c>
      <c r="C41" s="676" t="s">
        <v>198</v>
      </c>
      <c r="D41" s="677"/>
      <c r="E41" s="38"/>
      <c r="F41" s="456"/>
      <c r="J41" s="51"/>
      <c r="M41" s="51"/>
    </row>
    <row r="42" spans="1:13" s="25" customFormat="1" ht="15" customHeight="1">
      <c r="A42" s="234">
        <v>16</v>
      </c>
      <c r="C42" s="676" t="s">
        <v>301</v>
      </c>
      <c r="D42" s="677"/>
      <c r="E42" s="38"/>
      <c r="F42" s="456"/>
      <c r="J42" s="51"/>
      <c r="M42" s="51"/>
    </row>
    <row r="43" spans="1:13" s="25" customFormat="1" ht="15" customHeight="1">
      <c r="A43" s="234">
        <v>17</v>
      </c>
      <c r="C43" s="676" t="s">
        <v>302</v>
      </c>
      <c r="D43" s="677"/>
      <c r="E43" s="38"/>
      <c r="F43" s="456"/>
      <c r="J43" s="51"/>
      <c r="M43" s="51"/>
    </row>
    <row r="44" spans="1:13" s="25" customFormat="1" ht="15" customHeight="1">
      <c r="A44" s="234">
        <v>18</v>
      </c>
      <c r="C44" s="676" t="s">
        <v>303</v>
      </c>
      <c r="D44" s="677"/>
      <c r="E44" s="38"/>
      <c r="F44" s="456"/>
      <c r="J44" s="51"/>
      <c r="M44" s="51"/>
    </row>
    <row r="45" spans="1:13" s="25" customFormat="1" ht="15" customHeight="1">
      <c r="A45" s="234">
        <v>19</v>
      </c>
      <c r="C45" s="676" t="s">
        <v>304</v>
      </c>
      <c r="D45" s="677"/>
      <c r="E45" s="38"/>
      <c r="F45" s="456"/>
      <c r="J45" s="51"/>
      <c r="M45" s="51"/>
    </row>
    <row r="46" spans="1:13" s="25" customFormat="1" ht="15" customHeight="1">
      <c r="A46" s="234">
        <v>20</v>
      </c>
      <c r="C46" s="676" t="s">
        <v>271</v>
      </c>
      <c r="D46" s="677"/>
      <c r="E46" s="38"/>
      <c r="F46" s="456"/>
      <c r="J46" s="51"/>
      <c r="M46" s="51"/>
    </row>
    <row r="47" spans="1:13" s="25" customFormat="1">
      <c r="A47" s="234">
        <v>21</v>
      </c>
      <c r="C47" s="676" t="s">
        <v>305</v>
      </c>
      <c r="D47" s="677"/>
      <c r="E47" s="38"/>
      <c r="F47" s="456"/>
      <c r="I47" s="287"/>
      <c r="J47" s="51"/>
      <c r="M47" s="51"/>
    </row>
    <row r="48" spans="1:13" s="25" customFormat="1">
      <c r="A48" s="234">
        <v>22</v>
      </c>
      <c r="C48" s="676" t="s">
        <v>262</v>
      </c>
      <c r="D48" s="677"/>
      <c r="E48" s="38"/>
      <c r="F48" s="456"/>
      <c r="I48" s="287"/>
      <c r="J48" s="51"/>
      <c r="M48" s="51"/>
    </row>
    <row r="49" spans="1:13" s="25" customFormat="1">
      <c r="A49" s="234">
        <v>23</v>
      </c>
      <c r="C49" s="676" t="s">
        <v>263</v>
      </c>
      <c r="D49" s="677"/>
      <c r="E49" s="38"/>
      <c r="F49" s="456"/>
      <c r="J49" s="51"/>
      <c r="M49" s="51"/>
    </row>
    <row r="50" spans="1:13" s="25" customFormat="1">
      <c r="A50" s="234">
        <v>24</v>
      </c>
      <c r="C50" s="676" t="s">
        <v>264</v>
      </c>
      <c r="D50" s="677"/>
      <c r="E50" s="38"/>
      <c r="F50" s="456"/>
      <c r="J50" s="51"/>
      <c r="M50" s="51"/>
    </row>
    <row r="51" spans="1:13" s="25" customFormat="1">
      <c r="A51" s="234">
        <v>25</v>
      </c>
      <c r="C51" s="676" t="s">
        <v>266</v>
      </c>
      <c r="D51" s="677"/>
      <c r="E51" s="38"/>
      <c r="F51" s="456"/>
      <c r="J51" s="51"/>
      <c r="M51" s="51"/>
    </row>
    <row r="52" spans="1:13" s="25" customFormat="1">
      <c r="A52" s="234">
        <v>26</v>
      </c>
      <c r="B52" s="63"/>
      <c r="C52" s="676" t="s">
        <v>1406</v>
      </c>
      <c r="D52" s="677"/>
      <c r="E52" s="38"/>
      <c r="F52" s="456"/>
      <c r="J52" s="51"/>
      <c r="M52" s="51"/>
    </row>
    <row r="53" spans="1:13" s="25" customFormat="1">
      <c r="A53" s="234">
        <v>27</v>
      </c>
      <c r="C53" s="676" t="s">
        <v>267</v>
      </c>
      <c r="D53" s="677"/>
      <c r="E53" s="38"/>
      <c r="F53" s="456"/>
      <c r="I53" s="287"/>
      <c r="J53" s="51"/>
      <c r="M53" s="51"/>
    </row>
    <row r="54" spans="1:13" s="25" customFormat="1">
      <c r="A54" s="234">
        <v>28</v>
      </c>
      <c r="C54" s="676" t="s">
        <v>268</v>
      </c>
      <c r="D54" s="677"/>
      <c r="E54" s="38"/>
      <c r="F54" s="678"/>
      <c r="J54" s="51"/>
      <c r="M54" s="51"/>
    </row>
    <row r="55" spans="1:13" s="25" customFormat="1">
      <c r="A55" s="234">
        <v>29</v>
      </c>
      <c r="B55" s="63"/>
      <c r="C55" s="679" t="s">
        <v>1163</v>
      </c>
      <c r="D55" s="680"/>
      <c r="E55" s="36"/>
      <c r="F55" s="456"/>
      <c r="J55" s="51"/>
      <c r="M55" s="51"/>
    </row>
    <row r="56" spans="1:13" s="25" customFormat="1">
      <c r="A56" s="234">
        <v>30</v>
      </c>
      <c r="C56" s="676" t="s">
        <v>270</v>
      </c>
      <c r="D56" s="677"/>
      <c r="E56" s="38"/>
      <c r="F56" s="456"/>
      <c r="J56" s="51"/>
      <c r="M56" s="51"/>
    </row>
    <row r="57" spans="1:13" s="25" customFormat="1">
      <c r="A57" s="234">
        <v>31</v>
      </c>
      <c r="B57" s="63"/>
      <c r="C57" s="676" t="s">
        <v>272</v>
      </c>
      <c r="D57" s="677"/>
      <c r="E57" s="38"/>
      <c r="F57" s="456"/>
      <c r="J57" s="51"/>
      <c r="M57" s="51"/>
    </row>
    <row r="58" spans="1:13" s="25" customFormat="1">
      <c r="A58" s="234">
        <v>32</v>
      </c>
      <c r="B58" s="63"/>
      <c r="C58" s="676" t="s">
        <v>273</v>
      </c>
      <c r="D58" s="677"/>
      <c r="E58" s="38"/>
      <c r="F58" s="456"/>
      <c r="J58" s="51"/>
      <c r="M58" s="51"/>
    </row>
    <row r="59" spans="1:13" s="25" customFormat="1">
      <c r="A59" s="234">
        <v>33</v>
      </c>
      <c r="B59" s="63"/>
      <c r="C59" s="676" t="s">
        <v>274</v>
      </c>
      <c r="D59" s="677"/>
      <c r="E59" s="38"/>
      <c r="F59" s="456"/>
      <c r="H59"/>
      <c r="J59" s="51"/>
      <c r="K59" s="25" t="str">
        <f>IF(F37+F38=ROUND(Sources!F121,0),"","Warning:  Fees not equal to amount listed on Sources")</f>
        <v/>
      </c>
      <c r="M59" s="51"/>
    </row>
    <row r="60" spans="1:13" s="25" customFormat="1">
      <c r="A60" s="234">
        <v>34</v>
      </c>
      <c r="C60" s="676" t="s">
        <v>275</v>
      </c>
      <c r="D60" s="677"/>
      <c r="E60" s="38"/>
      <c r="F60" s="456"/>
      <c r="J60" s="51"/>
      <c r="M60" s="51"/>
    </row>
    <row r="61" spans="1:13" s="25" customFormat="1">
      <c r="A61" s="234">
        <v>35</v>
      </c>
      <c r="C61" s="676" t="s">
        <v>276</v>
      </c>
      <c r="D61" s="677"/>
      <c r="E61" s="38"/>
      <c r="F61" s="456"/>
      <c r="J61" s="51"/>
      <c r="M61" s="51"/>
    </row>
    <row r="62" spans="1:13" s="25" customFormat="1">
      <c r="A62" s="234">
        <v>36</v>
      </c>
      <c r="C62" s="676" t="s">
        <v>277</v>
      </c>
      <c r="D62" s="677"/>
      <c r="E62" s="38"/>
      <c r="F62" s="456"/>
      <c r="J62" s="51"/>
      <c r="M62" s="51"/>
    </row>
    <row r="63" spans="1:13" s="25" customFormat="1">
      <c r="A63" s="234">
        <v>37</v>
      </c>
      <c r="C63" s="676" t="s">
        <v>278</v>
      </c>
      <c r="D63" s="677"/>
      <c r="E63" s="38"/>
      <c r="F63" s="456"/>
      <c r="J63" s="51"/>
      <c r="M63" s="51"/>
    </row>
    <row r="64" spans="1:13" s="25" customFormat="1">
      <c r="A64" s="234">
        <v>38</v>
      </c>
      <c r="B64" s="63"/>
      <c r="C64" s="676" t="s">
        <v>279</v>
      </c>
      <c r="D64" s="677"/>
      <c r="E64" s="38"/>
      <c r="F64" s="456"/>
      <c r="J64" s="51"/>
      <c r="M64" s="51"/>
    </row>
    <row r="65" spans="1:13" s="25" customFormat="1">
      <c r="A65" s="234">
        <v>39</v>
      </c>
      <c r="C65" s="676" t="s">
        <v>280</v>
      </c>
      <c r="D65" s="677"/>
      <c r="E65" s="38"/>
      <c r="F65" s="456"/>
      <c r="J65" s="51"/>
      <c r="M65" s="51"/>
    </row>
    <row r="66" spans="1:13" s="25" customFormat="1">
      <c r="A66" s="234">
        <v>40</v>
      </c>
      <c r="B66" s="63"/>
      <c r="C66" s="676" t="s">
        <v>3275</v>
      </c>
      <c r="D66" s="677"/>
      <c r="E66" s="38"/>
      <c r="F66" s="487">
        <f>F99</f>
        <v>0</v>
      </c>
      <c r="J66" s="51"/>
      <c r="M66" s="51"/>
    </row>
    <row r="67" spans="1:13" s="25" customFormat="1">
      <c r="A67" s="234">
        <v>41</v>
      </c>
      <c r="C67" s="676" t="s">
        <v>265</v>
      </c>
      <c r="D67" s="682" t="e">
        <f>F67/F24</f>
        <v>#DIV/0!</v>
      </c>
      <c r="E67" s="38"/>
      <c r="F67" s="456"/>
      <c r="J67" s="51"/>
      <c r="M67" s="51"/>
    </row>
    <row r="68" spans="1:13" s="25" customFormat="1">
      <c r="A68" s="234">
        <v>42</v>
      </c>
      <c r="C68" s="676" t="s">
        <v>3274</v>
      </c>
      <c r="D68" s="682"/>
      <c r="E68" s="38"/>
      <c r="F68" s="456"/>
      <c r="J68" s="51"/>
      <c r="M68" s="51"/>
    </row>
    <row r="69" spans="1:13" s="25" customFormat="1">
      <c r="A69" s="234">
        <v>43</v>
      </c>
      <c r="C69" s="676" t="s">
        <v>281</v>
      </c>
      <c r="D69" s="683"/>
      <c r="E69" s="38"/>
      <c r="F69" s="456"/>
      <c r="J69" s="51"/>
      <c r="M69" s="51"/>
    </row>
    <row r="70" spans="1:13" s="25" customFormat="1">
      <c r="A70" s="234">
        <v>44</v>
      </c>
      <c r="C70" s="676" t="s">
        <v>282</v>
      </c>
      <c r="D70" s="683"/>
      <c r="E70" s="38"/>
      <c r="F70" s="456"/>
      <c r="J70" s="51"/>
      <c r="M70" s="51"/>
    </row>
    <row r="71" spans="1:13" s="25" customFormat="1">
      <c r="A71" s="234">
        <v>45</v>
      </c>
      <c r="C71" s="676" t="s">
        <v>283</v>
      </c>
      <c r="D71" s="683"/>
      <c r="E71" s="38"/>
      <c r="F71" s="456"/>
      <c r="J71" s="51"/>
      <c r="M71" s="51"/>
    </row>
    <row r="72" spans="1:13" s="25" customFormat="1">
      <c r="A72" s="234">
        <v>46</v>
      </c>
      <c r="C72" s="676" t="s">
        <v>284</v>
      </c>
      <c r="D72" s="683"/>
      <c r="E72" s="38"/>
      <c r="F72" s="456"/>
      <c r="J72" s="51"/>
      <c r="M72" s="51"/>
    </row>
    <row r="73" spans="1:13" s="25" customFormat="1">
      <c r="A73" s="234">
        <v>47</v>
      </c>
      <c r="C73" s="676" t="s">
        <v>285</v>
      </c>
      <c r="D73" s="683"/>
      <c r="E73" s="38"/>
      <c r="F73" s="456"/>
      <c r="J73" s="51"/>
      <c r="M73" s="51"/>
    </row>
    <row r="74" spans="1:13" s="25" customFormat="1">
      <c r="A74" s="234">
        <v>48</v>
      </c>
      <c r="C74" s="676" t="s">
        <v>286</v>
      </c>
      <c r="D74" s="683"/>
      <c r="E74" s="38"/>
      <c r="F74" s="456"/>
      <c r="J74" s="51"/>
      <c r="M74" s="51"/>
    </row>
    <row r="75" spans="1:13" s="25" customFormat="1">
      <c r="A75" s="234">
        <v>49</v>
      </c>
      <c r="C75" s="676" t="s">
        <v>287</v>
      </c>
      <c r="D75" s="683"/>
      <c r="E75" s="38"/>
      <c r="F75" s="456"/>
      <c r="J75" s="51"/>
      <c r="M75" s="51"/>
    </row>
    <row r="76" spans="1:13" s="25" customFormat="1">
      <c r="A76" s="234">
        <v>50</v>
      </c>
      <c r="C76" s="676" t="s">
        <v>288</v>
      </c>
      <c r="D76" s="683"/>
      <c r="E76" s="38"/>
      <c r="F76" s="456"/>
      <c r="J76" s="51"/>
      <c r="M76" s="51"/>
    </row>
    <row r="77" spans="1:13" s="25" customFormat="1">
      <c r="A77" s="234">
        <v>51</v>
      </c>
      <c r="C77" s="676" t="s">
        <v>289</v>
      </c>
      <c r="D77" s="683"/>
      <c r="E77" s="38"/>
      <c r="F77" s="456"/>
      <c r="J77" s="51"/>
      <c r="M77" s="51"/>
    </row>
    <row r="78" spans="1:13" s="25" customFormat="1">
      <c r="A78" s="25">
        <v>52</v>
      </c>
      <c r="C78" s="676" t="s">
        <v>290</v>
      </c>
      <c r="D78" s="683"/>
      <c r="E78" s="38"/>
      <c r="F78" s="456"/>
      <c r="J78" s="51"/>
      <c r="M78" s="51"/>
    </row>
    <row r="79" spans="1:13" s="25" customFormat="1">
      <c r="A79" s="234"/>
      <c r="C79" s="195" t="s">
        <v>306</v>
      </c>
      <c r="F79" s="65">
        <f>SUM(F27:F78)</f>
        <v>0</v>
      </c>
      <c r="J79" s="51"/>
      <c r="M79" s="51"/>
    </row>
    <row r="80" spans="1:13" s="25" customFormat="1">
      <c r="A80" s="234"/>
      <c r="C80" s="195"/>
      <c r="F80" s="65"/>
      <c r="J80" s="51"/>
      <c r="M80" s="51"/>
    </row>
    <row r="81" spans="1:13" s="25" customFormat="1">
      <c r="A81" s="234"/>
      <c r="C81" s="195" t="s">
        <v>1359</v>
      </c>
      <c r="F81"/>
      <c r="J81" s="51"/>
      <c r="M81" s="51"/>
    </row>
    <row r="82" spans="1:13" s="25" customFormat="1">
      <c r="A82" s="234"/>
      <c r="C82" s="679" t="s">
        <v>1358</v>
      </c>
      <c r="D82" s="680"/>
      <c r="E82" s="36"/>
      <c r="F82" s="456"/>
      <c r="J82" s="51"/>
      <c r="M82" s="51"/>
    </row>
    <row r="83" spans="1:13" s="25" customFormat="1">
      <c r="A83" s="234"/>
      <c r="C83" s="676" t="s">
        <v>307</v>
      </c>
      <c r="D83" s="677"/>
      <c r="E83" s="38"/>
      <c r="F83" s="456"/>
      <c r="J83" s="51"/>
      <c r="M83" s="51"/>
    </row>
    <row r="84" spans="1:13" s="25" customFormat="1">
      <c r="A84" s="234"/>
      <c r="C84" s="58"/>
      <c r="D84" s="63"/>
      <c r="F84"/>
      <c r="J84" s="51"/>
      <c r="M84" s="51"/>
    </row>
    <row r="85" spans="1:13" s="25" customFormat="1">
      <c r="A85" s="234"/>
      <c r="C85" s="58"/>
      <c r="D85" s="63"/>
      <c r="E85" s="488" t="s">
        <v>1234</v>
      </c>
      <c r="F85" s="458"/>
      <c r="J85" s="51"/>
      <c r="M85" s="51"/>
    </row>
    <row r="86" spans="1:13" s="25" customFormat="1" ht="15.75" thickBot="1">
      <c r="A86" s="234"/>
      <c r="C86" s="58"/>
      <c r="D86" s="63"/>
      <c r="E86" s="57" t="s">
        <v>1235</v>
      </c>
      <c r="F86" s="459">
        <f>F82+F83+F79+F24-F99</f>
        <v>0</v>
      </c>
      <c r="J86" s="51"/>
      <c r="M86" s="51"/>
    </row>
    <row r="87" spans="1:13" s="25" customFormat="1" ht="15.75" thickTop="1">
      <c r="A87" s="234"/>
      <c r="C87" s="58"/>
      <c r="D87" s="63"/>
      <c r="F87" s="458"/>
      <c r="J87" s="51"/>
      <c r="M87" s="51"/>
    </row>
    <row r="88" spans="1:13" s="25" customFormat="1">
      <c r="A88" s="234"/>
      <c r="C88" s="380"/>
      <c r="D88" s="381" t="s">
        <v>768</v>
      </c>
      <c r="E88" s="39"/>
      <c r="F88" s="460"/>
      <c r="J88" s="51"/>
      <c r="K88" s="430" t="s">
        <v>3295</v>
      </c>
      <c r="L88" s="495">
        <f>F88</f>
        <v>0</v>
      </c>
      <c r="M88" s="51"/>
    </row>
    <row r="89" spans="1:13" s="25" customFormat="1" ht="15.75" customHeight="1">
      <c r="A89" s="234"/>
      <c r="C89" s="835" t="s">
        <v>3227</v>
      </c>
      <c r="D89" s="404"/>
      <c r="F89" s="461">
        <v>0</v>
      </c>
      <c r="J89" s="51"/>
      <c r="M89" s="51"/>
    </row>
    <row r="90" spans="1:13" s="25" customFormat="1" ht="13.9" customHeight="1">
      <c r="A90" s="234"/>
      <c r="C90" s="835"/>
      <c r="D90" s="404"/>
      <c r="F90" s="461">
        <v>0</v>
      </c>
      <c r="J90" s="51"/>
      <c r="M90" s="51"/>
    </row>
    <row r="91" spans="1:13" s="25" customFormat="1" ht="14.45" customHeight="1">
      <c r="A91" s="234"/>
      <c r="C91" s="835"/>
      <c r="D91" s="404"/>
      <c r="F91" s="461">
        <v>0</v>
      </c>
      <c r="J91" s="51"/>
      <c r="M91" s="51"/>
    </row>
    <row r="92" spans="1:13" s="25" customFormat="1">
      <c r="A92" s="234"/>
      <c r="C92" s="835"/>
      <c r="D92" s="404"/>
      <c r="F92" s="461">
        <v>0</v>
      </c>
      <c r="J92" s="51"/>
      <c r="M92" s="51"/>
    </row>
    <row r="93" spans="1:13" s="25" customFormat="1">
      <c r="A93" s="234"/>
      <c r="C93" s="373"/>
      <c r="D93" s="404"/>
      <c r="F93" s="461">
        <v>0</v>
      </c>
      <c r="J93" s="51"/>
      <c r="M93" s="51"/>
    </row>
    <row r="94" spans="1:13" s="25" customFormat="1">
      <c r="A94" s="234"/>
      <c r="C94" s="373"/>
      <c r="D94" s="404"/>
      <c r="F94" s="461">
        <v>0</v>
      </c>
      <c r="J94" s="51"/>
      <c r="M94" s="51"/>
    </row>
    <row r="95" spans="1:13" s="25" customFormat="1">
      <c r="A95" s="234"/>
      <c r="C95" s="373"/>
      <c r="D95" s="404"/>
      <c r="F95" s="461">
        <v>0</v>
      </c>
      <c r="J95" s="51"/>
      <c r="M95" s="51"/>
    </row>
    <row r="96" spans="1:13" s="25" customFormat="1">
      <c r="A96" s="234"/>
      <c r="C96" s="373"/>
      <c r="D96" s="404"/>
      <c r="F96" s="461">
        <v>0</v>
      </c>
      <c r="J96" s="51"/>
      <c r="M96" s="51"/>
    </row>
    <row r="97" spans="1:13" s="25" customFormat="1">
      <c r="A97" s="234"/>
      <c r="C97" s="373"/>
      <c r="D97" s="404"/>
      <c r="F97" s="461">
        <v>0</v>
      </c>
      <c r="J97" s="51"/>
      <c r="M97" s="51"/>
    </row>
    <row r="98" spans="1:13" s="25" customFormat="1">
      <c r="A98" s="234"/>
      <c r="C98" s="269"/>
      <c r="D98" s="404"/>
      <c r="E98" s="36"/>
      <c r="F98" s="461">
        <v>0</v>
      </c>
      <c r="J98" s="51"/>
      <c r="M98" s="51"/>
    </row>
    <row r="99" spans="1:13" s="25" customFormat="1">
      <c r="A99" s="234"/>
      <c r="C99" s="195"/>
      <c r="D99" s="195" t="s">
        <v>1167</v>
      </c>
      <c r="E99" s="195"/>
      <c r="F99" s="418">
        <f>ROUND(SUM(F88:F98),0)</f>
        <v>0</v>
      </c>
      <c r="J99" s="51"/>
      <c r="M99" s="51"/>
    </row>
    <row r="100" spans="1:13" s="25" customFormat="1">
      <c r="A100" s="234"/>
      <c r="C100" s="195"/>
      <c r="D100" s="195"/>
      <c r="E100" s="195"/>
      <c r="F100" s="195"/>
      <c r="J100" s="51"/>
      <c r="M100" s="51"/>
    </row>
    <row r="101" spans="1:13" s="25" customFormat="1">
      <c r="A101" s="234"/>
      <c r="C101"/>
      <c r="F101"/>
      <c r="J101" s="51"/>
      <c r="M101" s="51"/>
    </row>
    <row r="102" spans="1:13" s="25" customFormat="1">
      <c r="A102" s="234"/>
      <c r="D102" s="26" t="s">
        <v>308</v>
      </c>
      <c r="F102" s="205">
        <f>F82+F83+F79+F24</f>
        <v>0</v>
      </c>
      <c r="J102" s="51"/>
      <c r="M102" s="51"/>
    </row>
    <row r="103" spans="1:13" s="25" customFormat="1">
      <c r="A103" s="234"/>
      <c r="F103"/>
      <c r="J103" s="51"/>
      <c r="K103" s="25" t="s">
        <v>409</v>
      </c>
      <c r="L103" s="74">
        <f>F82+F83</f>
        <v>0</v>
      </c>
      <c r="M103" s="51"/>
    </row>
    <row r="104" spans="1:13" s="25" customFormat="1">
      <c r="A104" s="234"/>
      <c r="F104"/>
      <c r="J104" s="51"/>
      <c r="M104" s="51"/>
    </row>
    <row r="105" spans="1:13" s="25" customFormat="1">
      <c r="A105" s="234"/>
      <c r="F105"/>
      <c r="J105" s="51"/>
      <c r="M105" s="51"/>
    </row>
    <row r="106" spans="1:13" s="25" customFormat="1">
      <c r="A106" s="234"/>
      <c r="E106" s="61" t="s">
        <v>1184</v>
      </c>
      <c r="F106" s="246">
        <f>Sources!M67</f>
        <v>0</v>
      </c>
      <c r="J106" s="51"/>
      <c r="M106" s="51"/>
    </row>
    <row r="107" spans="1:13" s="25" customFormat="1" ht="15.75" thickBot="1">
      <c r="A107" s="234"/>
      <c r="F107"/>
      <c r="J107" s="51"/>
      <c r="M107" s="51"/>
    </row>
    <row r="108" spans="1:13" s="25" customFormat="1" ht="16.5" thickTop="1" thickBot="1">
      <c r="A108" s="234"/>
      <c r="C108"/>
      <c r="D108" s="270" t="s">
        <v>840</v>
      </c>
      <c r="E108" s="206"/>
      <c r="F108" s="207">
        <f>F102-F106</f>
        <v>0</v>
      </c>
      <c r="J108" s="51"/>
      <c r="M108" s="51"/>
    </row>
    <row r="109" spans="1:13" s="25" customFormat="1" ht="14.45" customHeight="1" thickTop="1">
      <c r="A109" s="234"/>
      <c r="C109"/>
      <c r="D109"/>
      <c r="E109"/>
      <c r="F109"/>
      <c r="J109" s="51"/>
      <c r="M109" s="51"/>
    </row>
    <row r="110" spans="1:13" s="25" customFormat="1">
      <c r="A110" s="234"/>
      <c r="C110"/>
      <c r="D110" s="198" t="str">
        <f>IF(F108=0,"", "Error:  Total Costs must match Total Sources.")</f>
        <v/>
      </c>
      <c r="E110"/>
      <c r="F110"/>
      <c r="J110" s="51"/>
      <c r="M110" s="51"/>
    </row>
    <row r="111" spans="1:13" s="25" customFormat="1">
      <c r="A111" s="234"/>
      <c r="C111"/>
      <c r="D111"/>
      <c r="E111"/>
      <c r="F111"/>
      <c r="J111" s="51"/>
      <c r="M111" s="51"/>
    </row>
    <row r="112" spans="1:13" s="25" customFormat="1">
      <c r="A112" s="234"/>
      <c r="C112"/>
      <c r="D112"/>
      <c r="E112"/>
      <c r="F112"/>
      <c r="J112" s="51"/>
      <c r="M112" s="51"/>
    </row>
    <row r="113" spans="1:13" s="25" customFormat="1">
      <c r="A113" s="234"/>
      <c r="C113"/>
      <c r="D113"/>
      <c r="E113"/>
      <c r="F113"/>
      <c r="J113" s="51"/>
      <c r="M113" s="51"/>
    </row>
    <row r="114" spans="1:13" s="25" customFormat="1">
      <c r="A114" s="234"/>
      <c r="C114"/>
      <c r="D114"/>
      <c r="E114"/>
      <c r="F114"/>
      <c r="J114" s="51"/>
      <c r="M114" s="51"/>
    </row>
    <row r="115" spans="1:13" s="25" customFormat="1">
      <c r="A115" s="234"/>
      <c r="C115"/>
      <c r="D115"/>
      <c r="E115" s="255"/>
      <c r="F115" s="256"/>
      <c r="J115" s="51"/>
      <c r="M115" s="51"/>
    </row>
    <row r="116" spans="1:13" s="25" customFormat="1">
      <c r="A116" s="234"/>
      <c r="C116"/>
      <c r="D116"/>
      <c r="E116"/>
      <c r="F116"/>
      <c r="J116" s="51"/>
      <c r="M116" s="51"/>
    </row>
    <row r="117" spans="1:13" s="25" customFormat="1">
      <c r="A117" s="234"/>
      <c r="C117"/>
      <c r="D117"/>
      <c r="E117"/>
      <c r="F117"/>
      <c r="J117" s="51"/>
      <c r="M117" s="51"/>
    </row>
    <row r="122" spans="1:13" ht="17.45" customHeight="1">
      <c r="C122" s="455"/>
      <c r="D122" s="455"/>
      <c r="E122" s="454"/>
    </row>
    <row r="123" spans="1:13" ht="18.75">
      <c r="C123" s="455"/>
      <c r="D123" s="455"/>
    </row>
    <row r="124" spans="1:13" ht="18.75">
      <c r="C124" s="455"/>
      <c r="D124" s="455"/>
    </row>
    <row r="125" spans="1:13" ht="18.75">
      <c r="C125" s="455"/>
      <c r="D125" s="455"/>
      <c r="G125" s="256"/>
      <c r="H125" s="256"/>
      <c r="I125" s="256"/>
      <c r="K125" s="256"/>
      <c r="L125" s="256"/>
    </row>
    <row r="126" spans="1:13" ht="18.75">
      <c r="C126" s="455"/>
      <c r="D126" s="455"/>
    </row>
    <row r="127" spans="1:13" ht="18.75">
      <c r="C127" s="455"/>
      <c r="D127" s="455"/>
    </row>
    <row r="128" spans="1:13" ht="18.75">
      <c r="C128" s="455"/>
      <c r="D128" s="455"/>
    </row>
    <row r="129" spans="3:4" ht="18.75">
      <c r="C129" s="455"/>
      <c r="D129" s="455"/>
    </row>
    <row r="130" spans="3:4" ht="18.75">
      <c r="C130" s="455"/>
      <c r="D130" s="455"/>
    </row>
    <row r="131" spans="3:4" ht="18.75">
      <c r="C131" s="455"/>
      <c r="D131" s="455"/>
    </row>
    <row r="132" spans="3:4" ht="18.75">
      <c r="C132" s="455"/>
      <c r="D132" s="455"/>
    </row>
    <row r="133" spans="3:4" ht="18.75">
      <c r="C133" s="455"/>
      <c r="D133" s="455"/>
    </row>
    <row r="134" spans="3:4" ht="18.75">
      <c r="C134" s="455"/>
      <c r="D134" s="455"/>
    </row>
    <row r="135" spans="3:4" ht="18.75">
      <c r="C135" s="455"/>
      <c r="D135" s="455"/>
    </row>
    <row r="136" spans="3:4" ht="18.75">
      <c r="C136" s="455"/>
      <c r="D136" s="455"/>
    </row>
    <row r="137" spans="3:4" ht="18.75">
      <c r="C137" s="455"/>
      <c r="D137" s="455"/>
    </row>
    <row r="138" spans="3:4" ht="18.75">
      <c r="C138" s="455"/>
      <c r="D138" s="455"/>
    </row>
    <row r="139" spans="3:4" ht="18.75">
      <c r="C139" s="455"/>
      <c r="D139" s="455"/>
    </row>
    <row r="140" spans="3:4" ht="18.75">
      <c r="C140" s="455"/>
      <c r="D140" s="455"/>
    </row>
    <row r="141" spans="3:4" ht="18.75">
      <c r="C141" s="455"/>
      <c r="D141" s="455"/>
    </row>
    <row r="142" spans="3:4" ht="18.75">
      <c r="C142" s="455"/>
      <c r="D142" s="455"/>
    </row>
    <row r="143" spans="3:4" ht="18.75">
      <c r="C143" s="455"/>
      <c r="D143" s="455"/>
    </row>
  </sheetData>
  <sheetProtection algorithmName="SHA-512" hashValue="RkYR57cKyBWRsHST6Ru1kKJr66NjguIj23kh9mNuBPGdna4JJau34D7LgL3ZOLSTzpaGkAaWLADWiJw0kc0b0A==" saltValue="4Gr8OzZO9f7i2hQmjTJ6Xw==" spinCount="100000" sheet="1" objects="1" scenarios="1" autoFilter="0"/>
  <sortState xmlns:xlrd2="http://schemas.microsoft.com/office/spreadsheetml/2017/richdata2" ref="A69:G120">
    <sortCondition ref="A69:A120"/>
  </sortState>
  <mergeCells count="3">
    <mergeCell ref="C89:C92"/>
    <mergeCell ref="D37:E38"/>
    <mergeCell ref="H7:I8"/>
  </mergeCells>
  <dataValidations count="1">
    <dataValidation type="whole" errorStyle="warning" operator="greaterThanOrEqual" allowBlank="1" showInputMessage="1" showErrorMessage="1" errorTitle="Use Whole Numbers" error="Use WHOLE NUMBERS only to ensure totals match what is seen on the DCA. " sqref="F88:F98 F8 F11:F13 F18:F22 F27:F78 F82:F83" xr:uid="{00000000-0002-0000-1100-000000000000}">
      <formula1>0</formula1>
    </dataValidation>
  </dataValidations>
  <hyperlinks>
    <hyperlink ref="H7" location="'CSI Uses Groups'!A1" display="Click here for a list of CSI groups to include in Structures" xr:uid="{00000000-0004-0000-1100-000000000000}"/>
    <hyperlink ref="H7:I8" location="'CSI Uses Groups'!Print_Area" display="Click here for a list of CSI groups to include in the Contractor costs line items on this page." xr:uid="{00000000-0004-0000-1100-000001000000}"/>
  </hyperlinks>
  <pageMargins left="0.7" right="0.7" top="0.25" bottom="0.75" header="0.3" footer="0.3"/>
  <pageSetup fitToHeight="3" orientation="portrait" r:id="rId1"/>
  <headerFooter>
    <oddFooter>&amp;L&amp;9&amp;F&amp;R&amp;9&amp;A, Page &amp;P of &amp;N</oddFooter>
  </headerFooter>
  <rowBreaks count="1" manualBreakCount="1">
    <brk id="86" max="6"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O39"/>
  <sheetViews>
    <sheetView zoomScale="110" zoomScaleNormal="110" workbookViewId="0">
      <selection activeCell="C10" sqref="C10"/>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8" customWidth="1"/>
    <col min="13" max="14" width="8.85546875" hidden="1" customWidth="1"/>
    <col min="15" max="15" width="4.140625" style="138" customWidth="1"/>
  </cols>
  <sheetData>
    <row r="1" spans="1:15">
      <c r="A1" s="9" t="str">
        <f>'DEV Info'!A1</f>
        <v xml:space="preserve">Virginia Housing Rental Housing Loan Application </v>
      </c>
    </row>
    <row r="2" spans="1:15" ht="6" customHeight="1" thickBot="1">
      <c r="A2" s="1"/>
      <c r="B2" s="1"/>
      <c r="C2" s="1"/>
      <c r="D2" s="1"/>
      <c r="E2" s="1"/>
      <c r="F2" s="1"/>
      <c r="G2" s="1"/>
      <c r="H2" s="1"/>
      <c r="I2" s="1"/>
      <c r="J2" s="1"/>
    </row>
    <row r="4" spans="1:15" ht="18.75">
      <c r="A4" s="27" t="s">
        <v>714</v>
      </c>
      <c r="B4" s="27" t="s">
        <v>812</v>
      </c>
    </row>
    <row r="5" spans="1:15" ht="18.75">
      <c r="A5" s="27"/>
      <c r="B5" s="27"/>
    </row>
    <row r="6" spans="1:15" ht="18.75">
      <c r="A6" s="27"/>
      <c r="B6" s="229" t="s">
        <v>706</v>
      </c>
    </row>
    <row r="7" spans="1:15" ht="36.6" customHeight="1">
      <c r="A7" s="27"/>
      <c r="B7" s="838" t="s">
        <v>813</v>
      </c>
      <c r="C7" s="839"/>
      <c r="D7" s="839"/>
      <c r="E7" s="839"/>
      <c r="F7" s="839"/>
      <c r="G7" s="839"/>
      <c r="H7" s="839"/>
      <c r="I7" s="840"/>
    </row>
    <row r="9" spans="1:15">
      <c r="C9" s="82" t="s">
        <v>358</v>
      </c>
      <c r="D9" s="82" t="s">
        <v>359</v>
      </c>
      <c r="E9" s="82" t="s">
        <v>360</v>
      </c>
      <c r="F9" s="82" t="s">
        <v>361</v>
      </c>
      <c r="G9" s="82" t="s">
        <v>362</v>
      </c>
      <c r="H9" s="82" t="s">
        <v>363</v>
      </c>
      <c r="I9" s="82" t="s">
        <v>364</v>
      </c>
    </row>
    <row r="10" spans="1:15" s="76" customFormat="1">
      <c r="B10" s="80" t="s">
        <v>334</v>
      </c>
      <c r="C10" s="419">
        <v>0</v>
      </c>
      <c r="D10" s="419"/>
      <c r="E10" s="419"/>
      <c r="F10" s="419"/>
      <c r="G10" s="419"/>
      <c r="H10" s="419"/>
      <c r="I10" s="419"/>
      <c r="L10" s="231"/>
      <c r="O10" s="231"/>
    </row>
    <row r="11" spans="1:15" s="76" customFormat="1">
      <c r="B11" s="80" t="s">
        <v>335</v>
      </c>
      <c r="C11" s="77">
        <f>+C10</f>
        <v>0</v>
      </c>
      <c r="D11" s="77">
        <f t="shared" ref="D11:I11" si="0">+C11+D10</f>
        <v>0</v>
      </c>
      <c r="E11" s="77">
        <f t="shared" si="0"/>
        <v>0</v>
      </c>
      <c r="F11" s="77">
        <f t="shared" si="0"/>
        <v>0</v>
      </c>
      <c r="G11" s="77">
        <f t="shared" si="0"/>
        <v>0</v>
      </c>
      <c r="H11" s="77">
        <f t="shared" si="0"/>
        <v>0</v>
      </c>
      <c r="I11" s="77">
        <f t="shared" si="0"/>
        <v>0</v>
      </c>
      <c r="L11" s="231"/>
      <c r="O11" s="231"/>
    </row>
    <row r="12" spans="1:15">
      <c r="B12" s="80" t="s">
        <v>336</v>
      </c>
      <c r="C12" s="420">
        <v>0</v>
      </c>
      <c r="D12" s="420">
        <v>0</v>
      </c>
      <c r="E12" s="420">
        <v>0</v>
      </c>
      <c r="F12" s="420">
        <v>0</v>
      </c>
      <c r="G12" s="420">
        <v>0</v>
      </c>
      <c r="H12" s="420">
        <v>0</v>
      </c>
      <c r="I12" s="420">
        <v>0</v>
      </c>
    </row>
    <row r="13" spans="1:15" s="76" customFormat="1">
      <c r="B13" s="80" t="s">
        <v>337</v>
      </c>
      <c r="C13" s="77">
        <f t="shared" ref="C13:I13" si="1">+C11*C12/12</f>
        <v>0</v>
      </c>
      <c r="D13" s="77">
        <f t="shared" si="1"/>
        <v>0</v>
      </c>
      <c r="E13" s="77">
        <f t="shared" si="1"/>
        <v>0</v>
      </c>
      <c r="F13" s="77">
        <f t="shared" si="1"/>
        <v>0</v>
      </c>
      <c r="G13" s="77">
        <f t="shared" si="1"/>
        <v>0</v>
      </c>
      <c r="H13" s="77">
        <f t="shared" si="1"/>
        <v>0</v>
      </c>
      <c r="I13" s="77">
        <f t="shared" si="1"/>
        <v>0</v>
      </c>
      <c r="L13" s="231"/>
      <c r="O13" s="231"/>
    </row>
    <row r="14" spans="1:15" s="76" customFormat="1">
      <c r="B14" s="80" t="s">
        <v>338</v>
      </c>
      <c r="C14" s="77">
        <f>+C13</f>
        <v>0</v>
      </c>
      <c r="D14" s="77">
        <f t="shared" ref="D14:I14" si="2">+C14+D13</f>
        <v>0</v>
      </c>
      <c r="E14" s="77">
        <f t="shared" si="2"/>
        <v>0</v>
      </c>
      <c r="F14" s="77">
        <f t="shared" si="2"/>
        <v>0</v>
      </c>
      <c r="G14" s="77">
        <f t="shared" si="2"/>
        <v>0</v>
      </c>
      <c r="H14" s="77">
        <f t="shared" si="2"/>
        <v>0</v>
      </c>
      <c r="I14" s="77">
        <f t="shared" si="2"/>
        <v>0</v>
      </c>
      <c r="L14" s="231"/>
      <c r="O14" s="231"/>
    </row>
    <row r="15" spans="1:15" s="76" customFormat="1">
      <c r="A15"/>
      <c r="B15" s="81"/>
      <c r="C15" s="78"/>
      <c r="D15" s="78"/>
      <c r="E15" s="78"/>
      <c r="F15" s="78"/>
      <c r="G15" s="78"/>
      <c r="H15" s="78"/>
      <c r="I15" s="78"/>
      <c r="L15" s="231"/>
      <c r="O15" s="231"/>
    </row>
    <row r="16" spans="1:15">
      <c r="B16" s="81"/>
      <c r="C16" s="82" t="s">
        <v>339</v>
      </c>
      <c r="D16" s="82" t="s">
        <v>340</v>
      </c>
      <c r="E16" s="82" t="s">
        <v>341</v>
      </c>
      <c r="F16" s="82" t="s">
        <v>342</v>
      </c>
      <c r="G16" s="82" t="s">
        <v>343</v>
      </c>
      <c r="H16" s="82" t="s">
        <v>344</v>
      </c>
      <c r="I16" s="82" t="s">
        <v>345</v>
      </c>
    </row>
    <row r="17" spans="2:9">
      <c r="B17" s="80" t="s">
        <v>334</v>
      </c>
      <c r="C17" s="419"/>
      <c r="D17" s="419"/>
      <c r="E17" s="419"/>
      <c r="F17" s="419"/>
      <c r="G17" s="419"/>
      <c r="H17" s="419"/>
      <c r="I17" s="419"/>
    </row>
    <row r="18" spans="2:9">
      <c r="B18" s="80" t="s">
        <v>335</v>
      </c>
      <c r="C18" s="77">
        <f>+I11+C17</f>
        <v>0</v>
      </c>
      <c r="D18" s="77">
        <f t="shared" ref="D18:I18" si="3">+C18+D17</f>
        <v>0</v>
      </c>
      <c r="E18" s="77">
        <f t="shared" si="3"/>
        <v>0</v>
      </c>
      <c r="F18" s="77">
        <f t="shared" si="3"/>
        <v>0</v>
      </c>
      <c r="G18" s="77">
        <f t="shared" si="3"/>
        <v>0</v>
      </c>
      <c r="H18" s="77">
        <f t="shared" si="3"/>
        <v>0</v>
      </c>
      <c r="I18" s="77">
        <f t="shared" si="3"/>
        <v>0</v>
      </c>
    </row>
    <row r="19" spans="2:9">
      <c r="B19" s="80" t="s">
        <v>336</v>
      </c>
      <c r="C19" s="420">
        <v>0</v>
      </c>
      <c r="D19" s="420">
        <v>0</v>
      </c>
      <c r="E19" s="420">
        <v>0</v>
      </c>
      <c r="F19" s="420">
        <v>0</v>
      </c>
      <c r="G19" s="420">
        <v>0</v>
      </c>
      <c r="H19" s="420">
        <v>0</v>
      </c>
      <c r="I19" s="420">
        <v>0</v>
      </c>
    </row>
    <row r="20" spans="2:9">
      <c r="B20" s="80" t="s">
        <v>337</v>
      </c>
      <c r="C20" s="77">
        <f t="shared" ref="C20:I20" si="4">+C18*C19/12</f>
        <v>0</v>
      </c>
      <c r="D20" s="77">
        <f t="shared" si="4"/>
        <v>0</v>
      </c>
      <c r="E20" s="77">
        <f t="shared" si="4"/>
        <v>0</v>
      </c>
      <c r="F20" s="77">
        <f t="shared" si="4"/>
        <v>0</v>
      </c>
      <c r="G20" s="77">
        <f t="shared" si="4"/>
        <v>0</v>
      </c>
      <c r="H20" s="77">
        <f t="shared" si="4"/>
        <v>0</v>
      </c>
      <c r="I20" s="77">
        <f t="shared" si="4"/>
        <v>0</v>
      </c>
    </row>
    <row r="21" spans="2:9">
      <c r="B21" s="80" t="s">
        <v>338</v>
      </c>
      <c r="C21" s="77">
        <f>+I14+C20</f>
        <v>0</v>
      </c>
      <c r="D21" s="77">
        <f t="shared" ref="D21:I21" si="5">+C21+D20</f>
        <v>0</v>
      </c>
      <c r="E21" s="77">
        <f t="shared" si="5"/>
        <v>0</v>
      </c>
      <c r="F21" s="77">
        <f t="shared" si="5"/>
        <v>0</v>
      </c>
      <c r="G21" s="77">
        <f t="shared" si="5"/>
        <v>0</v>
      </c>
      <c r="H21" s="77">
        <f t="shared" si="5"/>
        <v>0</v>
      </c>
      <c r="I21" s="77">
        <f t="shared" si="5"/>
        <v>0</v>
      </c>
    </row>
    <row r="22" spans="2:9">
      <c r="B22" s="81"/>
    </row>
    <row r="23" spans="2:9">
      <c r="B23" s="81"/>
      <c r="C23" s="82" t="s">
        <v>346</v>
      </c>
      <c r="D23" s="82" t="s">
        <v>347</v>
      </c>
      <c r="E23" s="82" t="s">
        <v>348</v>
      </c>
      <c r="F23" s="82" t="s">
        <v>349</v>
      </c>
      <c r="G23" s="82" t="s">
        <v>350</v>
      </c>
      <c r="H23" s="82" t="s">
        <v>351</v>
      </c>
      <c r="I23" s="82" t="s">
        <v>352</v>
      </c>
    </row>
    <row r="24" spans="2:9">
      <c r="B24" s="80" t="s">
        <v>334</v>
      </c>
      <c r="C24" s="419"/>
      <c r="D24" s="419"/>
      <c r="E24" s="419"/>
      <c r="F24" s="419"/>
      <c r="G24" s="419"/>
      <c r="H24" s="419"/>
      <c r="I24" s="419"/>
    </row>
    <row r="25" spans="2:9">
      <c r="B25" s="80" t="s">
        <v>335</v>
      </c>
      <c r="C25" s="77">
        <f>+I18+C24</f>
        <v>0</v>
      </c>
      <c r="D25" s="77">
        <f t="shared" ref="D25:I25" si="6">+C25+D24</f>
        <v>0</v>
      </c>
      <c r="E25" s="77">
        <f t="shared" si="6"/>
        <v>0</v>
      </c>
      <c r="F25" s="77">
        <f t="shared" si="6"/>
        <v>0</v>
      </c>
      <c r="G25" s="77">
        <f t="shared" si="6"/>
        <v>0</v>
      </c>
      <c r="H25" s="77">
        <f t="shared" si="6"/>
        <v>0</v>
      </c>
      <c r="I25" s="77">
        <f t="shared" si="6"/>
        <v>0</v>
      </c>
    </row>
    <row r="26" spans="2:9">
      <c r="B26" s="80" t="s">
        <v>336</v>
      </c>
      <c r="C26" s="420">
        <v>0</v>
      </c>
      <c r="D26" s="420">
        <v>0</v>
      </c>
      <c r="E26" s="420">
        <v>0</v>
      </c>
      <c r="F26" s="420">
        <v>0</v>
      </c>
      <c r="G26" s="420">
        <v>0</v>
      </c>
      <c r="H26" s="420">
        <v>0</v>
      </c>
      <c r="I26" s="420">
        <v>0</v>
      </c>
    </row>
    <row r="27" spans="2:9">
      <c r="B27" s="80" t="s">
        <v>337</v>
      </c>
      <c r="C27" s="77">
        <f t="shared" ref="C27:I27" si="7">+C25*C26/12</f>
        <v>0</v>
      </c>
      <c r="D27" s="77">
        <f t="shared" si="7"/>
        <v>0</v>
      </c>
      <c r="E27" s="77">
        <f t="shared" si="7"/>
        <v>0</v>
      </c>
      <c r="F27" s="77">
        <f t="shared" si="7"/>
        <v>0</v>
      </c>
      <c r="G27" s="77">
        <f t="shared" si="7"/>
        <v>0</v>
      </c>
      <c r="H27" s="77">
        <f t="shared" si="7"/>
        <v>0</v>
      </c>
      <c r="I27" s="77">
        <f t="shared" si="7"/>
        <v>0</v>
      </c>
    </row>
    <row r="28" spans="2:9">
      <c r="B28" s="80" t="s">
        <v>338</v>
      </c>
      <c r="C28" s="77">
        <f>+I21+C27</f>
        <v>0</v>
      </c>
      <c r="D28" s="77">
        <f t="shared" ref="D28:I28" si="8">+C28+D27</f>
        <v>0</v>
      </c>
      <c r="E28" s="77">
        <f t="shared" si="8"/>
        <v>0</v>
      </c>
      <c r="F28" s="77">
        <f t="shared" si="8"/>
        <v>0</v>
      </c>
      <c r="G28" s="77">
        <f t="shared" si="8"/>
        <v>0</v>
      </c>
      <c r="H28" s="77">
        <f t="shared" si="8"/>
        <v>0</v>
      </c>
      <c r="I28" s="77">
        <f t="shared" si="8"/>
        <v>0</v>
      </c>
    </row>
    <row r="29" spans="2:9">
      <c r="B29" s="81"/>
    </row>
    <row r="30" spans="2:9">
      <c r="B30" s="81"/>
      <c r="C30" s="82" t="s">
        <v>353</v>
      </c>
      <c r="D30" s="82" t="s">
        <v>354</v>
      </c>
      <c r="E30" s="82" t="s">
        <v>355</v>
      </c>
      <c r="F30" s="82" t="s">
        <v>356</v>
      </c>
      <c r="G30" s="82" t="s">
        <v>357</v>
      </c>
    </row>
    <row r="31" spans="2:9">
      <c r="B31" s="80" t="s">
        <v>334</v>
      </c>
      <c r="C31" s="419"/>
      <c r="D31" s="419"/>
      <c r="E31" s="419"/>
      <c r="F31" s="419"/>
      <c r="G31" s="419"/>
    </row>
    <row r="32" spans="2:9">
      <c r="B32" s="80" t="s">
        <v>335</v>
      </c>
      <c r="C32" s="77">
        <f>+I25+C31</f>
        <v>0</v>
      </c>
      <c r="D32" s="77">
        <f>+C32+D31</f>
        <v>0</v>
      </c>
      <c r="E32" s="77">
        <f>+D32+E31</f>
        <v>0</v>
      </c>
      <c r="F32" s="77">
        <f>+E32+F31</f>
        <v>0</v>
      </c>
      <c r="G32" s="77">
        <f>+F32+G31</f>
        <v>0</v>
      </c>
    </row>
    <row r="33" spans="1:13">
      <c r="B33" s="80" t="s">
        <v>336</v>
      </c>
      <c r="C33" s="420">
        <v>0</v>
      </c>
      <c r="D33" s="420">
        <v>0</v>
      </c>
      <c r="E33" s="420">
        <v>0</v>
      </c>
      <c r="F33" s="420">
        <v>0</v>
      </c>
      <c r="G33" s="420">
        <v>0</v>
      </c>
    </row>
    <row r="34" spans="1:13">
      <c r="B34" s="80" t="s">
        <v>337</v>
      </c>
      <c r="C34" s="77">
        <f>+C32*C33/12</f>
        <v>0</v>
      </c>
      <c r="D34" s="77">
        <f>+D32*D33/12</f>
        <v>0</v>
      </c>
      <c r="E34" s="77">
        <f>+E32*E33/12</f>
        <v>0</v>
      </c>
      <c r="F34" s="77">
        <f>+F32*F33/12</f>
        <v>0</v>
      </c>
      <c r="G34" s="77">
        <f>+G32*G33/12</f>
        <v>0</v>
      </c>
    </row>
    <row r="35" spans="1:13">
      <c r="B35" s="80" t="s">
        <v>338</v>
      </c>
      <c r="C35" s="77">
        <f>+I28+C34</f>
        <v>0</v>
      </c>
      <c r="D35" s="77">
        <f>+C35+D34</f>
        <v>0</v>
      </c>
      <c r="E35" s="77">
        <f>+D35+E34</f>
        <v>0</v>
      </c>
      <c r="F35" s="77">
        <f>+E35+F34</f>
        <v>0</v>
      </c>
      <c r="G35" s="77">
        <f>+F35+G34</f>
        <v>0</v>
      </c>
    </row>
    <row r="36" spans="1:13" ht="9.75" customHeight="1">
      <c r="A36" s="79"/>
      <c r="C36" s="78"/>
      <c r="D36" s="78"/>
      <c r="E36" s="78"/>
      <c r="F36" s="78"/>
      <c r="G36" s="78"/>
    </row>
    <row r="37" spans="1:13">
      <c r="B37" s="253" t="str">
        <f>M38</f>
        <v/>
      </c>
      <c r="C37" s="254"/>
      <c r="D37" s="254"/>
      <c r="E37" s="254"/>
      <c r="F37" s="254"/>
      <c r="G37" s="83"/>
      <c r="H37" s="83"/>
      <c r="I37" s="83"/>
      <c r="M37" s="182" t="s">
        <v>1014</v>
      </c>
    </row>
    <row r="38" spans="1:13" ht="8.25" customHeight="1">
      <c r="C38" s="83"/>
      <c r="D38" s="83"/>
      <c r="E38" s="83"/>
      <c r="F38" s="83"/>
      <c r="G38" s="83"/>
      <c r="H38" s="83"/>
      <c r="I38" s="83"/>
      <c r="M38" s="230" t="str">
        <f>IF(G35=Uses!F33,"", "Warning:  Cumulative Interest should match Construction Interests on Uses")</f>
        <v/>
      </c>
    </row>
    <row r="39" spans="1:13" ht="34.15" customHeight="1">
      <c r="B39" s="83"/>
      <c r="C39" s="83"/>
      <c r="D39" s="83"/>
      <c r="E39" s="83"/>
      <c r="F39" s="83"/>
      <c r="G39" s="83"/>
      <c r="H39" s="83"/>
      <c r="I39" s="83"/>
    </row>
  </sheetData>
  <sheetProtection algorithmName="SHA-512" hashValue="H3GfFcVoc50WSd3HGV1aTxYDnM+wLuVUogAqAzieqyC54WUHatv6i/onlHOLLWA9PBXcKDRxaXstmqfE4KggwQ==" saltValue="t3hbTRZvMB9s6NiCUEEkwQ=="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39"/>
  <sheetViews>
    <sheetView topLeftCell="A105" workbookViewId="0">
      <selection activeCell="A140" sqref="A140"/>
    </sheetView>
  </sheetViews>
  <sheetFormatPr defaultRowHeight="15"/>
  <cols>
    <col min="1" max="2" width="10.5703125" bestFit="1" customWidth="1"/>
    <col min="3" max="3" width="62.7109375" customWidth="1"/>
  </cols>
  <sheetData>
    <row r="1" spans="1:7">
      <c r="A1" s="26" t="s">
        <v>833</v>
      </c>
    </row>
    <row r="2" spans="1:7">
      <c r="A2" s="275" t="s">
        <v>846</v>
      </c>
      <c r="B2" s="276" t="s">
        <v>847</v>
      </c>
      <c r="C2" s="276" t="s">
        <v>848</v>
      </c>
      <c r="G2" t="s">
        <v>849</v>
      </c>
    </row>
    <row r="3" spans="1:7">
      <c r="A3" s="298">
        <v>42058</v>
      </c>
      <c r="C3" t="s">
        <v>955</v>
      </c>
      <c r="G3" t="s">
        <v>850</v>
      </c>
    </row>
    <row r="4" spans="1:7">
      <c r="C4" t="s">
        <v>956</v>
      </c>
    </row>
    <row r="5" spans="1:7" hidden="1">
      <c r="A5" s="298">
        <v>42075</v>
      </c>
      <c r="C5" t="s">
        <v>1003</v>
      </c>
    </row>
    <row r="6" spans="1:7" hidden="1">
      <c r="A6" s="298">
        <v>42079</v>
      </c>
      <c r="C6" t="s">
        <v>1004</v>
      </c>
    </row>
    <row r="7" spans="1:7" hidden="1">
      <c r="A7" s="298">
        <v>42081</v>
      </c>
      <c r="C7" t="s">
        <v>1010</v>
      </c>
    </row>
    <row r="8" spans="1:7" hidden="1">
      <c r="C8" t="s">
        <v>1011</v>
      </c>
    </row>
    <row r="9" spans="1:7" hidden="1">
      <c r="A9" s="298">
        <v>42083</v>
      </c>
      <c r="B9">
        <v>1.5</v>
      </c>
      <c r="C9" t="s">
        <v>1017</v>
      </c>
    </row>
    <row r="10" spans="1:7" hidden="1">
      <c r="A10" s="298">
        <v>42096</v>
      </c>
      <c r="C10" t="s">
        <v>1019</v>
      </c>
    </row>
    <row r="11" spans="1:7" hidden="1">
      <c r="A11" s="298">
        <v>42109</v>
      </c>
      <c r="B11">
        <v>1.6</v>
      </c>
      <c r="C11" t="s">
        <v>1024</v>
      </c>
    </row>
    <row r="12" spans="1:7" hidden="1">
      <c r="C12" t="s">
        <v>1025</v>
      </c>
    </row>
    <row r="13" spans="1:7" hidden="1">
      <c r="A13" s="298">
        <v>42110</v>
      </c>
      <c r="C13" t="s">
        <v>1031</v>
      </c>
    </row>
    <row r="14" spans="1:7" hidden="1">
      <c r="C14" t="s">
        <v>1034</v>
      </c>
    </row>
    <row r="15" spans="1:7" hidden="1">
      <c r="C15" t="s">
        <v>1035</v>
      </c>
    </row>
    <row r="16" spans="1:7" hidden="1">
      <c r="A16" s="298">
        <v>42132</v>
      </c>
      <c r="B16">
        <v>1.7</v>
      </c>
      <c r="C16" t="s">
        <v>1041</v>
      </c>
    </row>
    <row r="17" spans="1:3" hidden="1">
      <c r="A17" s="298">
        <v>42258</v>
      </c>
      <c r="B17">
        <v>1.8</v>
      </c>
      <c r="C17" t="s">
        <v>1061</v>
      </c>
    </row>
    <row r="18" spans="1:3" hidden="1">
      <c r="C18" t="s">
        <v>1062</v>
      </c>
    </row>
    <row r="19" spans="1:3" hidden="1">
      <c r="A19" s="298">
        <v>42342</v>
      </c>
      <c r="B19">
        <v>2</v>
      </c>
      <c r="C19" t="s">
        <v>1063</v>
      </c>
    </row>
    <row r="20" spans="1:3" hidden="1">
      <c r="A20" s="298">
        <v>42367</v>
      </c>
      <c r="C20" t="s">
        <v>1065</v>
      </c>
    </row>
    <row r="21" spans="1:3" hidden="1">
      <c r="C21" t="s">
        <v>1066</v>
      </c>
    </row>
    <row r="22" spans="1:3" hidden="1">
      <c r="C22" t="s">
        <v>1069</v>
      </c>
    </row>
    <row r="23" spans="1:3" hidden="1">
      <c r="A23" s="298">
        <v>42380</v>
      </c>
      <c r="B23">
        <v>2.1</v>
      </c>
      <c r="C23" t="s">
        <v>1071</v>
      </c>
    </row>
    <row r="24" spans="1:3" hidden="1">
      <c r="A24" s="298">
        <v>42446</v>
      </c>
      <c r="B24">
        <v>2.2000000000000002</v>
      </c>
      <c r="C24" t="s">
        <v>1073</v>
      </c>
    </row>
    <row r="25" spans="1:3" hidden="1">
      <c r="A25" s="298">
        <v>42508</v>
      </c>
      <c r="C25" t="s">
        <v>1075</v>
      </c>
    </row>
    <row r="26" spans="1:3" hidden="1">
      <c r="A26" s="298">
        <v>42510</v>
      </c>
      <c r="C26" t="s">
        <v>1078</v>
      </c>
    </row>
    <row r="27" spans="1:3" hidden="1">
      <c r="A27" s="298">
        <v>42545</v>
      </c>
      <c r="B27">
        <v>2.2999999999999998</v>
      </c>
      <c r="C27" t="s">
        <v>1079</v>
      </c>
    </row>
    <row r="28" spans="1:3" hidden="1">
      <c r="A28" s="298">
        <v>42620</v>
      </c>
      <c r="B28">
        <v>2.4</v>
      </c>
      <c r="C28" t="s">
        <v>1092</v>
      </c>
    </row>
    <row r="29" spans="1:3" hidden="1">
      <c r="C29" t="s">
        <v>1090</v>
      </c>
    </row>
    <row r="30" spans="1:3" hidden="1">
      <c r="C30" t="s">
        <v>1091</v>
      </c>
    </row>
    <row r="31" spans="1:3" hidden="1">
      <c r="A31" s="298">
        <v>42814</v>
      </c>
      <c r="B31">
        <v>2.2999999999999998</v>
      </c>
      <c r="C31" t="s">
        <v>1093</v>
      </c>
    </row>
    <row r="32" spans="1:3" hidden="1">
      <c r="C32" t="s">
        <v>1095</v>
      </c>
    </row>
    <row r="33" spans="1:3" hidden="1">
      <c r="A33" s="298">
        <v>42821</v>
      </c>
      <c r="B33">
        <v>3</v>
      </c>
      <c r="C33" t="s">
        <v>1097</v>
      </c>
    </row>
    <row r="34" spans="1:3" hidden="1">
      <c r="C34" t="s">
        <v>1098</v>
      </c>
    </row>
    <row r="35" spans="1:3" hidden="1">
      <c r="A35" s="298">
        <v>42984</v>
      </c>
      <c r="B35">
        <v>4</v>
      </c>
      <c r="C35" t="s">
        <v>1112</v>
      </c>
    </row>
    <row r="36" spans="1:3" hidden="1">
      <c r="C36" t="s">
        <v>1114</v>
      </c>
    </row>
    <row r="37" spans="1:3" hidden="1"/>
    <row r="38" spans="1:3" hidden="1"/>
    <row r="39" spans="1:3" hidden="1">
      <c r="A39" s="298">
        <v>43140</v>
      </c>
      <c r="B39">
        <v>4.0999999999999996</v>
      </c>
      <c r="C39" t="s">
        <v>1153</v>
      </c>
    </row>
    <row r="40" spans="1:3" hidden="1">
      <c r="C40" t="s">
        <v>1154</v>
      </c>
    </row>
    <row r="41" spans="1:3" hidden="1">
      <c r="C41" t="s">
        <v>1155</v>
      </c>
    </row>
    <row r="42" spans="1:3" hidden="1">
      <c r="C42" t="s">
        <v>1162</v>
      </c>
    </row>
    <row r="43" spans="1:3" hidden="1"/>
    <row r="44" spans="1:3" hidden="1"/>
    <row r="45" spans="1:3" hidden="1">
      <c r="A45" s="298">
        <v>43201</v>
      </c>
      <c r="C45" t="s">
        <v>1164</v>
      </c>
    </row>
    <row r="46" spans="1:3" hidden="1">
      <c r="C46" t="s">
        <v>1165</v>
      </c>
    </row>
    <row r="47" spans="1:3" hidden="1">
      <c r="C47" t="s">
        <v>1166</v>
      </c>
    </row>
    <row r="48" spans="1:3" hidden="1">
      <c r="A48" s="298">
        <v>43385</v>
      </c>
      <c r="C48" t="s">
        <v>1169</v>
      </c>
    </row>
    <row r="49" spans="1:3" hidden="1">
      <c r="A49" s="298">
        <v>43594</v>
      </c>
      <c r="C49" t="s">
        <v>1201</v>
      </c>
    </row>
    <row r="50" spans="1:3" hidden="1"/>
    <row r="51" spans="1:3" hidden="1"/>
    <row r="52" spans="1:3" hidden="1"/>
    <row r="53" spans="1:3" hidden="1">
      <c r="A53" s="141"/>
      <c r="C53" t="s">
        <v>1202</v>
      </c>
    </row>
    <row r="55" spans="1:3">
      <c r="B55">
        <v>2020.1</v>
      </c>
      <c r="C55" t="s">
        <v>1275</v>
      </c>
    </row>
    <row r="56" spans="1:3">
      <c r="C56" t="s">
        <v>1276</v>
      </c>
    </row>
    <row r="57" spans="1:3">
      <c r="C57" t="s">
        <v>1320</v>
      </c>
    </row>
    <row r="58" spans="1:3">
      <c r="C58" t="s">
        <v>1277</v>
      </c>
    </row>
    <row r="59" spans="1:3">
      <c r="C59" t="s">
        <v>1278</v>
      </c>
    </row>
    <row r="60" spans="1:3">
      <c r="C60" t="s">
        <v>1457</v>
      </c>
    </row>
    <row r="61" spans="1:3">
      <c r="C61" t="s">
        <v>1456</v>
      </c>
    </row>
    <row r="62" spans="1:3">
      <c r="B62" t="s">
        <v>1281</v>
      </c>
      <c r="C62" t="s">
        <v>1282</v>
      </c>
    </row>
    <row r="63" spans="1:3">
      <c r="C63" t="s">
        <v>1283</v>
      </c>
    </row>
    <row r="64" spans="1:3">
      <c r="C64" t="s">
        <v>1284</v>
      </c>
    </row>
    <row r="65" spans="2:3">
      <c r="C65" t="s">
        <v>3182</v>
      </c>
    </row>
    <row r="66" spans="2:3">
      <c r="C66" t="s">
        <v>1285</v>
      </c>
    </row>
    <row r="67" spans="2:3">
      <c r="C67" t="s">
        <v>1286</v>
      </c>
    </row>
    <row r="68" spans="2:3">
      <c r="C68" t="s">
        <v>1288</v>
      </c>
    </row>
    <row r="69" spans="2:3">
      <c r="C69" t="s">
        <v>1289</v>
      </c>
    </row>
    <row r="70" spans="2:3">
      <c r="C70" t="s">
        <v>1290</v>
      </c>
    </row>
    <row r="71" spans="2:3">
      <c r="C71" t="s">
        <v>1357</v>
      </c>
    </row>
    <row r="73" spans="2:3">
      <c r="B73" t="s">
        <v>1280</v>
      </c>
      <c r="C73" t="s">
        <v>1279</v>
      </c>
    </row>
    <row r="74" spans="2:3">
      <c r="C74" t="s">
        <v>1417</v>
      </c>
    </row>
    <row r="75" spans="2:3" ht="30">
      <c r="C75" s="142" t="s">
        <v>1425</v>
      </c>
    </row>
    <row r="76" spans="2:3">
      <c r="C76" s="142" t="s">
        <v>1427</v>
      </c>
    </row>
    <row r="77" spans="2:3">
      <c r="B77" t="s">
        <v>1293</v>
      </c>
      <c r="C77" t="s">
        <v>1294</v>
      </c>
    </row>
    <row r="78" spans="2:3">
      <c r="C78" t="s">
        <v>1295</v>
      </c>
    </row>
    <row r="79" spans="2:3">
      <c r="C79" t="s">
        <v>1428</v>
      </c>
    </row>
    <row r="80" spans="2:3">
      <c r="B80" t="s">
        <v>1468</v>
      </c>
      <c r="C80" t="s">
        <v>1469</v>
      </c>
    </row>
    <row r="81" spans="2:8">
      <c r="B81" t="s">
        <v>1298</v>
      </c>
      <c r="C81" t="s">
        <v>1299</v>
      </c>
    </row>
    <row r="82" spans="2:8">
      <c r="C82" t="s">
        <v>1300</v>
      </c>
    </row>
    <row r="83" spans="2:8">
      <c r="C83" t="s">
        <v>1301</v>
      </c>
    </row>
    <row r="84" spans="2:8">
      <c r="C84" t="s">
        <v>1302</v>
      </c>
    </row>
    <row r="85" spans="2:8">
      <c r="C85" t="s">
        <v>1303</v>
      </c>
    </row>
    <row r="86" spans="2:8">
      <c r="C86" t="s">
        <v>1304</v>
      </c>
    </row>
    <row r="87" spans="2:8">
      <c r="C87" t="s">
        <v>1308</v>
      </c>
    </row>
    <row r="88" spans="2:8">
      <c r="C88" t="s">
        <v>1309</v>
      </c>
    </row>
    <row r="89" spans="2:8">
      <c r="C89" t="s">
        <v>1440</v>
      </c>
    </row>
    <row r="90" spans="2:8">
      <c r="C90" t="s">
        <v>1434</v>
      </c>
    </row>
    <row r="91" spans="2:8">
      <c r="C91" t="s">
        <v>1439</v>
      </c>
    </row>
    <row r="92" spans="2:8">
      <c r="C92" t="s">
        <v>1443</v>
      </c>
    </row>
    <row r="93" spans="2:8">
      <c r="C93" t="s">
        <v>1445</v>
      </c>
    </row>
    <row r="94" spans="2:8">
      <c r="B94" t="s">
        <v>1310</v>
      </c>
      <c r="C94" t="s">
        <v>1311</v>
      </c>
      <c r="F94" t="s">
        <v>1393</v>
      </c>
      <c r="G94" t="s">
        <v>1344</v>
      </c>
    </row>
    <row r="95" spans="2:8">
      <c r="C95" t="s">
        <v>1321</v>
      </c>
      <c r="F95" t="s">
        <v>1411</v>
      </c>
    </row>
    <row r="96" spans="2:8">
      <c r="C96" t="s">
        <v>1322</v>
      </c>
      <c r="H96" t="s">
        <v>1369</v>
      </c>
    </row>
    <row r="97" spans="2:8">
      <c r="C97" t="s">
        <v>1325</v>
      </c>
      <c r="E97" s="26" t="s">
        <v>1409</v>
      </c>
      <c r="F97" s="26"/>
      <c r="G97" t="s">
        <v>411</v>
      </c>
      <c r="H97" t="s">
        <v>1349</v>
      </c>
    </row>
    <row r="98" spans="2:8">
      <c r="C98" t="s">
        <v>1364</v>
      </c>
      <c r="E98" s="26" t="s">
        <v>1410</v>
      </c>
      <c r="F98" s="26"/>
      <c r="H98" t="s">
        <v>1345</v>
      </c>
    </row>
    <row r="99" spans="2:8">
      <c r="C99" t="s">
        <v>1445</v>
      </c>
      <c r="E99" s="26"/>
      <c r="F99" s="26"/>
    </row>
    <row r="100" spans="2:8">
      <c r="B100" t="s">
        <v>1331</v>
      </c>
      <c r="C100" t="s">
        <v>1332</v>
      </c>
      <c r="H100" t="s">
        <v>1346</v>
      </c>
    </row>
    <row r="101" spans="2:8">
      <c r="B101" t="s">
        <v>1333</v>
      </c>
      <c r="C101" t="s">
        <v>1334</v>
      </c>
    </row>
    <row r="102" spans="2:8">
      <c r="C102" t="s">
        <v>1448</v>
      </c>
      <c r="F102" t="s">
        <v>1412</v>
      </c>
      <c r="G102" t="s">
        <v>1350</v>
      </c>
    </row>
    <row r="103" spans="2:8">
      <c r="B103" t="s">
        <v>1336</v>
      </c>
      <c r="C103" t="s">
        <v>1337</v>
      </c>
      <c r="F103" t="s">
        <v>941</v>
      </c>
      <c r="G103" t="s">
        <v>1351</v>
      </c>
    </row>
    <row r="104" spans="2:8">
      <c r="C104" t="s">
        <v>1342</v>
      </c>
    </row>
    <row r="105" spans="2:8">
      <c r="C105" t="s">
        <v>1343</v>
      </c>
      <c r="F105" t="s">
        <v>1412</v>
      </c>
      <c r="G105" t="s">
        <v>1352</v>
      </c>
    </row>
    <row r="106" spans="2:8">
      <c r="C106" t="s">
        <v>1454</v>
      </c>
      <c r="G106" t="s">
        <v>1353</v>
      </c>
    </row>
    <row r="107" spans="2:8">
      <c r="C107" t="s">
        <v>1455</v>
      </c>
    </row>
    <row r="109" spans="2:8">
      <c r="B109" t="s">
        <v>1458</v>
      </c>
      <c r="C109" t="s">
        <v>1459</v>
      </c>
      <c r="G109" t="s">
        <v>1354</v>
      </c>
    </row>
    <row r="110" spans="2:8">
      <c r="C110" t="s">
        <v>1461</v>
      </c>
      <c r="G110" t="s">
        <v>1355</v>
      </c>
    </row>
    <row r="111" spans="2:8">
      <c r="B111" t="s">
        <v>411</v>
      </c>
      <c r="C111" t="s">
        <v>1348</v>
      </c>
    </row>
    <row r="112" spans="2:8">
      <c r="B112" t="s">
        <v>3172</v>
      </c>
      <c r="C112" t="s">
        <v>3173</v>
      </c>
    </row>
    <row r="113" spans="1:7">
      <c r="C113" t="s">
        <v>3181</v>
      </c>
    </row>
    <row r="114" spans="1:7">
      <c r="C114" t="s">
        <v>3174</v>
      </c>
    </row>
    <row r="118" spans="1:7">
      <c r="A118" t="s">
        <v>1416</v>
      </c>
    </row>
    <row r="119" spans="1:7">
      <c r="B119" s="431">
        <v>44111</v>
      </c>
      <c r="C119" t="s">
        <v>1414</v>
      </c>
    </row>
    <row r="120" spans="1:7">
      <c r="B120" s="431">
        <v>44111</v>
      </c>
      <c r="C120" t="s">
        <v>1415</v>
      </c>
      <c r="G120" t="s">
        <v>1356</v>
      </c>
    </row>
    <row r="121" spans="1:7">
      <c r="B121" s="431">
        <v>44112</v>
      </c>
      <c r="C121" t="s">
        <v>1444</v>
      </c>
    </row>
    <row r="122" spans="1:7">
      <c r="B122" s="298">
        <v>44155</v>
      </c>
      <c r="C122" t="s">
        <v>1446</v>
      </c>
    </row>
    <row r="123" spans="1:7">
      <c r="B123" s="298">
        <v>44155</v>
      </c>
      <c r="C123" t="s">
        <v>1447</v>
      </c>
    </row>
    <row r="127" spans="1:7">
      <c r="A127">
        <v>5.0999999999999996</v>
      </c>
      <c r="B127" s="298">
        <v>44379</v>
      </c>
      <c r="C127" t="s">
        <v>3349</v>
      </c>
    </row>
    <row r="128" spans="1:7">
      <c r="B128" s="298">
        <v>44389</v>
      </c>
      <c r="C128" t="s">
        <v>3350</v>
      </c>
    </row>
    <row r="131" spans="1:3">
      <c r="B131" s="298">
        <v>44448</v>
      </c>
      <c r="C131" t="s">
        <v>3352</v>
      </c>
    </row>
    <row r="134" spans="1:3">
      <c r="A134">
        <v>5.2</v>
      </c>
      <c r="B134" s="298">
        <v>44645</v>
      </c>
      <c r="C134" t="s">
        <v>3355</v>
      </c>
    </row>
    <row r="135" spans="1:3">
      <c r="C135" t="s">
        <v>3357</v>
      </c>
    </row>
    <row r="136" spans="1:3">
      <c r="C136" t="s">
        <v>3365</v>
      </c>
    </row>
    <row r="139" spans="1:3">
      <c r="A139">
        <v>5.3</v>
      </c>
      <c r="B139" s="298">
        <v>45187</v>
      </c>
      <c r="C139" t="s">
        <v>3366</v>
      </c>
    </row>
  </sheetData>
  <sheetProtection algorithmName="SHA-512" hashValue="QVZXepz4k1PuSIO5IO9n+rKjCQ9z8vk9S9ZSnEOnUm9KadSIDfZ6U7AEWq0licWDjsgPs3SKxzcfqLgRccmqWw==" saltValue="rkpS7mWZxbfFAiKJ44nt3g=="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H43"/>
  <sheetViews>
    <sheetView zoomScale="110" zoomScaleNormal="110" workbookViewId="0">
      <selection activeCell="C15" sqref="C15"/>
    </sheetView>
  </sheetViews>
  <sheetFormatPr defaultColWidth="8.85546875" defaultRowHeight="15"/>
  <cols>
    <col min="1" max="1" width="3" style="17" customWidth="1"/>
    <col min="2" max="2" width="3.28515625" style="17" customWidth="1"/>
    <col min="3" max="4" width="3.7109375" style="17" customWidth="1"/>
    <col min="5" max="5" width="91.42578125" style="17" customWidth="1"/>
    <col min="6" max="16384" width="8.85546875" style="17"/>
  </cols>
  <sheetData>
    <row r="1" spans="1:8" ht="15.75">
      <c r="A1" s="9" t="str">
        <f>'DEV Info'!A1</f>
        <v xml:space="preserve">Virginia Housing Rental Housing Loan Application </v>
      </c>
      <c r="B1" s="13"/>
    </row>
    <row r="2" spans="1:8" ht="3.6" customHeight="1" thickBot="1">
      <c r="A2" s="71"/>
      <c r="B2" s="71"/>
      <c r="C2" s="71"/>
      <c r="D2" s="71"/>
      <c r="E2" s="71"/>
      <c r="F2" s="149"/>
    </row>
    <row r="4" spans="1:8" ht="18.75">
      <c r="A4" s="27" t="s">
        <v>715</v>
      </c>
      <c r="B4" s="27" t="s">
        <v>372</v>
      </c>
    </row>
    <row r="5" spans="1:8" ht="9" customHeight="1">
      <c r="C5" s="27"/>
      <c r="D5" s="27"/>
    </row>
    <row r="6" spans="1:8" ht="29.25" customHeight="1">
      <c r="B6" s="841" t="s">
        <v>3345</v>
      </c>
      <c r="C6" s="841"/>
      <c r="D6" s="841"/>
      <c r="E6" s="841"/>
      <c r="H6" s="198"/>
    </row>
    <row r="7" spans="1:8" ht="10.9" customHeight="1">
      <c r="C7" s="27"/>
      <c r="D7" s="27"/>
    </row>
    <row r="8" spans="1:8">
      <c r="B8" s="196" t="s">
        <v>895</v>
      </c>
    </row>
    <row r="9" spans="1:8" ht="10.15" customHeight="1">
      <c r="B9" s="75"/>
    </row>
    <row r="10" spans="1:8" ht="56.25" customHeight="1">
      <c r="B10" s="842" t="s">
        <v>365</v>
      </c>
      <c r="C10" s="842"/>
      <c r="D10" s="842"/>
      <c r="E10" s="842"/>
    </row>
    <row r="11" spans="1:8" ht="10.15" customHeight="1">
      <c r="C11" s="143"/>
      <c r="D11" s="143"/>
      <c r="E11" s="143"/>
    </row>
    <row r="12" spans="1:8" ht="10.15" customHeight="1">
      <c r="C12" s="243"/>
      <c r="D12" s="243"/>
    </row>
    <row r="13" spans="1:8" ht="25.5" customHeight="1">
      <c r="B13" s="288" t="s">
        <v>882</v>
      </c>
      <c r="C13" s="75"/>
      <c r="D13" s="843" t="s">
        <v>390</v>
      </c>
      <c r="E13" s="843"/>
    </row>
    <row r="14" spans="1:8" ht="10.15" customHeight="1">
      <c r="C14" s="844"/>
      <c r="D14" s="844"/>
      <c r="E14" s="844"/>
    </row>
    <row r="15" spans="1:8" ht="42" customHeight="1">
      <c r="C15" s="23"/>
      <c r="D15" s="509" t="s">
        <v>314</v>
      </c>
      <c r="E15" s="167" t="s">
        <v>366</v>
      </c>
    </row>
    <row r="16" spans="1:8" ht="25.5">
      <c r="C16" s="23"/>
      <c r="D16" s="509" t="s">
        <v>315</v>
      </c>
      <c r="E16" s="167" t="s">
        <v>367</v>
      </c>
    </row>
    <row r="17" spans="2:5">
      <c r="C17" s="23"/>
      <c r="D17" s="509" t="s">
        <v>316</v>
      </c>
      <c r="E17" s="291" t="s">
        <v>883</v>
      </c>
    </row>
    <row r="18" spans="2:5">
      <c r="C18" s="23"/>
      <c r="D18" s="509" t="s">
        <v>317</v>
      </c>
      <c r="E18" s="291" t="s">
        <v>303</v>
      </c>
    </row>
    <row r="19" spans="2:5" ht="28.5" customHeight="1">
      <c r="C19" s="23"/>
      <c r="D19" s="509" t="s">
        <v>318</v>
      </c>
      <c r="E19" s="167" t="s">
        <v>368</v>
      </c>
    </row>
    <row r="20" spans="2:5" ht="25.5">
      <c r="C20" s="23"/>
      <c r="D20" s="509" t="s">
        <v>319</v>
      </c>
      <c r="E20" s="167" t="s">
        <v>369</v>
      </c>
    </row>
    <row r="21" spans="2:5" ht="25.5">
      <c r="C21" s="23"/>
      <c r="D21" s="509" t="s">
        <v>320</v>
      </c>
      <c r="E21" s="167" t="s">
        <v>370</v>
      </c>
    </row>
    <row r="22" spans="2:5">
      <c r="C22" s="23"/>
      <c r="D22" s="509" t="s">
        <v>321</v>
      </c>
      <c r="E22" s="291" t="s">
        <v>884</v>
      </c>
    </row>
    <row r="23" spans="2:5">
      <c r="C23" s="23"/>
      <c r="D23" s="509" t="s">
        <v>322</v>
      </c>
      <c r="E23" s="292" t="s">
        <v>885</v>
      </c>
    </row>
    <row r="24" spans="2:5">
      <c r="C24" s="75"/>
      <c r="D24" s="75"/>
    </row>
    <row r="25" spans="2:5">
      <c r="B25" s="196" t="s">
        <v>894</v>
      </c>
      <c r="C25" s="75"/>
      <c r="D25" s="75"/>
    </row>
    <row r="26" spans="2:5" ht="10.15" customHeight="1">
      <c r="C26" s="75"/>
      <c r="D26" s="75"/>
    </row>
    <row r="27" spans="2:5" ht="10.15" customHeight="1">
      <c r="C27" s="243"/>
      <c r="D27" s="243"/>
    </row>
    <row r="28" spans="2:5" ht="28.9" customHeight="1">
      <c r="B28" s="288" t="s">
        <v>15</v>
      </c>
      <c r="C28" s="75"/>
      <c r="D28" s="845" t="s">
        <v>391</v>
      </c>
      <c r="E28" s="845"/>
    </row>
    <row r="29" spans="2:5" ht="10.15" customHeight="1">
      <c r="C29" s="243"/>
      <c r="D29" s="243"/>
    </row>
    <row r="30" spans="2:5">
      <c r="C30" s="23"/>
      <c r="D30" s="509" t="s">
        <v>314</v>
      </c>
      <c r="E30" s="24" t="s">
        <v>885</v>
      </c>
    </row>
    <row r="31" spans="2:5">
      <c r="C31" s="23"/>
      <c r="D31" s="509" t="s">
        <v>315</v>
      </c>
      <c r="E31" s="24" t="s">
        <v>884</v>
      </c>
    </row>
    <row r="32" spans="2:5">
      <c r="C32" s="23"/>
      <c r="D32" s="509" t="s">
        <v>316</v>
      </c>
      <c r="E32" s="24" t="s">
        <v>886</v>
      </c>
    </row>
    <row r="33" spans="3:5">
      <c r="C33" s="23"/>
      <c r="D33" s="509" t="s">
        <v>317</v>
      </c>
      <c r="E33" s="24" t="s">
        <v>887</v>
      </c>
    </row>
    <row r="34" spans="3:5">
      <c r="C34" s="23"/>
      <c r="D34" s="509" t="s">
        <v>318</v>
      </c>
      <c r="E34" s="24" t="s">
        <v>888</v>
      </c>
    </row>
    <row r="35" spans="3:5" ht="26.25">
      <c r="C35" s="23"/>
      <c r="D35" s="509" t="s">
        <v>319</v>
      </c>
      <c r="E35" s="293" t="s">
        <v>371</v>
      </c>
    </row>
    <row r="36" spans="3:5" ht="26.25">
      <c r="C36" s="23"/>
      <c r="D36" s="509" t="s">
        <v>320</v>
      </c>
      <c r="E36" s="293" t="s">
        <v>889</v>
      </c>
    </row>
    <row r="37" spans="3:5">
      <c r="C37" s="23"/>
      <c r="D37" s="509" t="s">
        <v>321</v>
      </c>
      <c r="E37" s="24" t="s">
        <v>890</v>
      </c>
    </row>
    <row r="38" spans="3:5">
      <c r="C38" s="23"/>
      <c r="D38" s="509" t="s">
        <v>322</v>
      </c>
      <c r="E38" s="162" t="s">
        <v>891</v>
      </c>
    </row>
    <row r="39" spans="3:5">
      <c r="C39" s="23"/>
      <c r="D39" s="509" t="s">
        <v>312</v>
      </c>
      <c r="E39" s="24" t="s">
        <v>3277</v>
      </c>
    </row>
    <row r="40" spans="3:5">
      <c r="C40" s="23"/>
      <c r="D40" s="509" t="s">
        <v>313</v>
      </c>
      <c r="E40" s="24" t="s">
        <v>892</v>
      </c>
    </row>
    <row r="41" spans="3:5" ht="10.15" customHeight="1">
      <c r="C41" s="243"/>
      <c r="D41" s="243"/>
      <c r="E41" s="81"/>
    </row>
    <row r="43" spans="3:5">
      <c r="C43" s="72"/>
      <c r="D43" s="72"/>
    </row>
  </sheetData>
  <sheetProtection algorithmName="SHA-512" hashValue="6Q/irmggX7MLUx6YpAzonIXFWTvDj43/hSteFr5jboHdB60SrhO7oEiqP25flrayDcFlAnzB7S4zfXGIrX6zIw==" saltValue="JKIq6nQ+8lbEwDQORYmumA=="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9" customWidth="1"/>
    <col min="2" max="2" width="6.5703125" style="89" customWidth="1"/>
    <col min="3" max="3" width="2.7109375" style="89" customWidth="1"/>
    <col min="4" max="4" width="12.7109375" style="89" customWidth="1"/>
    <col min="5" max="5" width="12.42578125" style="89" customWidth="1"/>
    <col min="6" max="6" width="11.85546875" style="89" customWidth="1"/>
    <col min="7" max="7" width="10.5703125" style="89" customWidth="1"/>
    <col min="8" max="8" width="12.85546875" style="89" customWidth="1"/>
    <col min="9" max="9" width="8.28515625" style="89" customWidth="1"/>
    <col min="10" max="10" width="15.28515625" style="89" customWidth="1"/>
    <col min="11" max="11" width="4.7109375" style="89" customWidth="1"/>
    <col min="12" max="12" width="8.85546875" style="89"/>
    <col min="13" max="13" width="3.7109375" style="89" customWidth="1"/>
    <col min="14" max="14" width="4.7109375" style="89" customWidth="1"/>
    <col min="15" max="15" width="2.5703125" style="257" customWidth="1"/>
    <col min="16" max="17" width="8.85546875" style="89" hidden="1" customWidth="1"/>
    <col min="18" max="18" width="2" style="257" customWidth="1"/>
    <col min="19" max="16384" width="8.85546875" style="89"/>
  </cols>
  <sheetData>
    <row r="1" spans="1:19" ht="18">
      <c r="A1" s="849" t="s">
        <v>405</v>
      </c>
      <c r="B1" s="849"/>
      <c r="C1" s="849"/>
      <c r="D1" s="849"/>
      <c r="E1" s="849"/>
      <c r="F1" s="849"/>
      <c r="G1" s="849"/>
      <c r="H1" s="849"/>
      <c r="I1" s="849"/>
      <c r="J1" s="849"/>
    </row>
    <row r="2" spans="1:19" ht="7.15" customHeight="1"/>
    <row r="3" spans="1:19" ht="12.75">
      <c r="A3" s="90" t="s">
        <v>420</v>
      </c>
      <c r="B3" s="91"/>
      <c r="C3" s="91"/>
      <c r="S3" s="89" t="s">
        <v>1070</v>
      </c>
    </row>
    <row r="4" spans="1:19" ht="9" customHeight="1"/>
    <row r="5" spans="1:19" ht="12.75">
      <c r="A5" s="92" t="s">
        <v>394</v>
      </c>
      <c r="B5" s="93"/>
      <c r="C5" s="93"/>
      <c r="D5" s="94">
        <f>'DEV Info'!D6</f>
        <v>0</v>
      </c>
      <c r="E5" s="95"/>
      <c r="F5" s="95"/>
      <c r="G5" s="95"/>
      <c r="H5" s="95"/>
      <c r="I5" s="95"/>
      <c r="J5" s="96"/>
    </row>
    <row r="6" spans="1:19" ht="14.45" customHeight="1">
      <c r="A6" s="89" t="s">
        <v>421</v>
      </c>
      <c r="B6" s="95">
        <f>'DEV Info'!D27</f>
        <v>0</v>
      </c>
      <c r="D6" s="172" t="s">
        <v>716</v>
      </c>
      <c r="E6" s="95" t="e">
        <f>'DEV Info'!#REF!</f>
        <v>#REF!</v>
      </c>
      <c r="G6" s="89" t="s">
        <v>423</v>
      </c>
      <c r="H6" s="97">
        <f>'DEV Info'!D19</f>
        <v>0</v>
      </c>
      <c r="I6" s="95"/>
      <c r="J6" s="95"/>
    </row>
    <row r="7" spans="1:19" ht="14.45" customHeight="1">
      <c r="A7" s="89" t="s">
        <v>422</v>
      </c>
      <c r="B7" s="853">
        <f>Bldg!H5</f>
        <v>0</v>
      </c>
      <c r="C7" s="853"/>
      <c r="D7" s="853"/>
      <c r="G7" s="89" t="s">
        <v>424</v>
      </c>
      <c r="H7" s="95">
        <f>'DEV Info'!G25</f>
        <v>0</v>
      </c>
      <c r="I7" s="98"/>
    </row>
    <row r="10" spans="1:19" ht="12.75">
      <c r="A10" s="99"/>
      <c r="B10" s="95"/>
      <c r="C10" s="95"/>
      <c r="D10" s="93" t="s">
        <v>309</v>
      </c>
      <c r="E10" s="95"/>
      <c r="F10" s="95"/>
      <c r="G10" s="96"/>
    </row>
    <row r="11" spans="1:19" ht="24">
      <c r="A11" s="100" t="s">
        <v>395</v>
      </c>
      <c r="B11" s="101"/>
      <c r="C11" s="100"/>
      <c r="D11" s="102" t="s">
        <v>56</v>
      </c>
      <c r="E11" s="103" t="s">
        <v>245</v>
      </c>
      <c r="F11" s="103" t="s">
        <v>578</v>
      </c>
      <c r="G11" s="103" t="s">
        <v>713</v>
      </c>
    </row>
    <row r="12" spans="1:19">
      <c r="A12" s="99" t="s">
        <v>786</v>
      </c>
      <c r="B12" s="95"/>
      <c r="C12" s="99"/>
      <c r="D12" s="104">
        <f>Sources!C78</f>
        <v>0</v>
      </c>
      <c r="E12" s="105" t="e">
        <f>D12/B$6</f>
        <v>#DIV/0!</v>
      </c>
      <c r="F12" s="105">
        <f>Sources!F78</f>
        <v>0</v>
      </c>
      <c r="G12" s="294" t="e">
        <f>D12/B$7</f>
        <v>#DIV/0!</v>
      </c>
    </row>
    <row r="13" spans="1:19">
      <c r="A13" s="108" t="s">
        <v>775</v>
      </c>
      <c r="B13" s="97"/>
      <c r="C13" s="99"/>
      <c r="D13" s="104">
        <f>Sources!C49</f>
        <v>0</v>
      </c>
      <c r="E13" s="105" t="e">
        <f>D13/B$6</f>
        <v>#DIV/0!</v>
      </c>
      <c r="F13" s="105"/>
      <c r="G13" s="294" t="e">
        <f>D13/B$7</f>
        <v>#DIV/0!</v>
      </c>
    </row>
    <row r="14" spans="1:19">
      <c r="A14" s="108" t="s">
        <v>766</v>
      </c>
      <c r="B14" s="97"/>
      <c r="C14" s="99"/>
      <c r="D14" s="104">
        <f>Sources!C42</f>
        <v>0</v>
      </c>
      <c r="E14" s="105" t="e">
        <f>D14/B$6</f>
        <v>#DIV/0!</v>
      </c>
      <c r="F14" s="105">
        <f>Sources!F42</f>
        <v>0</v>
      </c>
      <c r="G14" s="294" t="e">
        <f>D14/B$7</f>
        <v>#DIV/0!</v>
      </c>
    </row>
    <row r="15" spans="1:19">
      <c r="A15" s="108" t="s">
        <v>397</v>
      </c>
      <c r="B15" s="97"/>
      <c r="C15" s="99"/>
      <c r="D15" s="104">
        <f>Sources!C58</f>
        <v>0</v>
      </c>
      <c r="E15" s="105" t="e">
        <f>D15/B$6</f>
        <v>#DIV/0!</v>
      </c>
      <c r="F15" s="105"/>
      <c r="G15" s="294" t="e">
        <f>D15/B$7</f>
        <v>#DIV/0!</v>
      </c>
    </row>
    <row r="16" spans="1:19">
      <c r="A16" s="109" t="s">
        <v>311</v>
      </c>
      <c r="B16" s="109"/>
      <c r="C16" s="109"/>
      <c r="D16" s="110">
        <f>SUM(D12:D15)</f>
        <v>0</v>
      </c>
      <c r="E16" s="111" t="e">
        <f>D16/B6</f>
        <v>#DIV/0!</v>
      </c>
      <c r="F16" s="111">
        <f>SUM(F12:F15)</f>
        <v>0</v>
      </c>
    </row>
    <row r="17" spans="1:10">
      <c r="A17" s="109"/>
      <c r="B17" s="109"/>
      <c r="C17" s="109"/>
      <c r="D17" s="110"/>
    </row>
    <row r="18" spans="1:10">
      <c r="A18" s="89" t="s">
        <v>789</v>
      </c>
      <c r="D18" s="111">
        <f>Sources!C29</f>
        <v>0</v>
      </c>
      <c r="F18" s="112" t="s">
        <v>407</v>
      </c>
      <c r="G18" s="113"/>
      <c r="H18" s="120">
        <f>Sources!F121</f>
        <v>0</v>
      </c>
    </row>
    <row r="19" spans="1:10">
      <c r="A19" s="89" t="s">
        <v>398</v>
      </c>
      <c r="D19" s="111" t="e">
        <f>Sources!#REF!</f>
        <v>#REF!</v>
      </c>
      <c r="F19" s="228" t="s">
        <v>790</v>
      </c>
      <c r="G19" s="98"/>
      <c r="H19" s="116"/>
    </row>
    <row r="20" spans="1:10" ht="10.15" customHeight="1">
      <c r="A20" s="117"/>
      <c r="B20" s="117"/>
      <c r="C20" s="117"/>
      <c r="D20" s="118"/>
    </row>
    <row r="22" spans="1:10" ht="12.75">
      <c r="A22" s="846" t="s">
        <v>399</v>
      </c>
      <c r="B22" s="847"/>
      <c r="C22" s="847"/>
      <c r="D22" s="847"/>
      <c r="E22" s="847"/>
      <c r="F22" s="848"/>
      <c r="H22" s="850" t="s">
        <v>308</v>
      </c>
      <c r="I22" s="852"/>
      <c r="J22" s="851"/>
    </row>
    <row r="23" spans="1:10">
      <c r="A23" s="100" t="s">
        <v>406</v>
      </c>
      <c r="B23" s="101"/>
      <c r="C23" s="100"/>
      <c r="D23" s="102" t="s">
        <v>56</v>
      </c>
      <c r="E23" s="103" t="s">
        <v>245</v>
      </c>
      <c r="F23" s="103" t="s">
        <v>396</v>
      </c>
    </row>
    <row r="24" spans="1:10">
      <c r="A24" s="99" t="s">
        <v>400</v>
      </c>
      <c r="B24" s="96"/>
      <c r="C24" s="99"/>
      <c r="D24" s="104">
        <f>Uses!F9</f>
        <v>0</v>
      </c>
      <c r="E24" s="294" t="e">
        <f>D24/$B$6</f>
        <v>#DIV/0!</v>
      </c>
      <c r="F24" s="294" t="e">
        <f>D24/B$7</f>
        <v>#DIV/0!</v>
      </c>
      <c r="H24" s="119" t="s">
        <v>1030</v>
      </c>
      <c r="I24" s="114"/>
      <c r="J24" s="120">
        <f>D24+D25+D26</f>
        <v>0</v>
      </c>
    </row>
    <row r="25" spans="1:10">
      <c r="A25" s="99" t="s">
        <v>408</v>
      </c>
      <c r="B25" s="96"/>
      <c r="C25" s="99"/>
      <c r="D25" s="104">
        <f>Uses!F14</f>
        <v>0</v>
      </c>
      <c r="E25" s="294" t="e">
        <f t="shared" ref="E25:E29" si="0">D25/$B$6</f>
        <v>#DIV/0!</v>
      </c>
      <c r="F25" s="294" t="e">
        <f t="shared" ref="F25:F29" si="1">D25/B$7</f>
        <v>#DIV/0!</v>
      </c>
      <c r="H25" s="99" t="s">
        <v>1029</v>
      </c>
      <c r="I25" s="96"/>
      <c r="J25" s="104">
        <f>D27</f>
        <v>0</v>
      </c>
    </row>
    <row r="26" spans="1:10">
      <c r="A26" s="99" t="s">
        <v>401</v>
      </c>
      <c r="B26" s="96"/>
      <c r="C26" s="99"/>
      <c r="D26" s="104">
        <f>Uses!L18</f>
        <v>0</v>
      </c>
      <c r="E26" s="294" t="e">
        <f t="shared" si="0"/>
        <v>#DIV/0!</v>
      </c>
      <c r="F26" s="294" t="e">
        <f t="shared" si="1"/>
        <v>#DIV/0!</v>
      </c>
      <c r="H26" s="99" t="s">
        <v>417</v>
      </c>
      <c r="I26" s="96"/>
      <c r="J26" s="104">
        <f>D28</f>
        <v>0</v>
      </c>
    </row>
    <row r="27" spans="1:10">
      <c r="A27" s="99" t="s">
        <v>261</v>
      </c>
      <c r="B27" s="96"/>
      <c r="C27" s="99"/>
      <c r="D27" s="104">
        <f>Uses!F79</f>
        <v>0</v>
      </c>
      <c r="E27" s="294" t="e">
        <f t="shared" si="0"/>
        <v>#DIV/0!</v>
      </c>
      <c r="F27" s="294" t="e">
        <f t="shared" si="1"/>
        <v>#DIV/0!</v>
      </c>
      <c r="H27" s="115" t="s">
        <v>1027</v>
      </c>
      <c r="I27" s="116"/>
      <c r="J27" s="121">
        <f>Uses!F88</f>
        <v>0</v>
      </c>
    </row>
    <row r="28" spans="1:10">
      <c r="A28" s="99" t="s">
        <v>402</v>
      </c>
      <c r="B28" s="96"/>
      <c r="C28" s="99"/>
      <c r="D28" s="104">
        <f>Uses!L103</f>
        <v>0</v>
      </c>
      <c r="E28" s="294" t="e">
        <f t="shared" si="0"/>
        <v>#DIV/0!</v>
      </c>
      <c r="F28" s="294" t="e">
        <f t="shared" si="1"/>
        <v>#DIV/0!</v>
      </c>
      <c r="H28" s="115" t="s">
        <v>1028</v>
      </c>
      <c r="I28" s="116"/>
      <c r="J28" s="121">
        <f>Uses!L88-Uses!F88</f>
        <v>0</v>
      </c>
    </row>
    <row r="29" spans="1:10">
      <c r="A29" s="99" t="s">
        <v>1026</v>
      </c>
      <c r="B29" s="96"/>
      <c r="C29" s="99"/>
      <c r="D29" s="104">
        <f>Uses!L88</f>
        <v>0</v>
      </c>
      <c r="E29" s="294" t="e">
        <f t="shared" si="0"/>
        <v>#DIV/0!</v>
      </c>
      <c r="F29" s="294" t="e">
        <f t="shared" si="1"/>
        <v>#DIV/0!</v>
      </c>
      <c r="H29" s="91" t="s">
        <v>308</v>
      </c>
      <c r="J29" s="110">
        <f>SUM(J24:J28)</f>
        <v>0</v>
      </c>
    </row>
    <row r="30" spans="1:10" ht="12.75">
      <c r="A30" s="117" t="s">
        <v>403</v>
      </c>
      <c r="B30" s="117"/>
      <c r="C30" s="117"/>
      <c r="D30" s="118">
        <f>SUM(D24:D29)</f>
        <v>0</v>
      </c>
      <c r="E30" s="295" t="e">
        <f>D30/B6</f>
        <v>#DIV/0!</v>
      </c>
    </row>
    <row r="33" spans="1:16" ht="12.75">
      <c r="A33" s="846" t="s">
        <v>791</v>
      </c>
      <c r="B33" s="847"/>
      <c r="C33" s="847"/>
      <c r="D33" s="848"/>
      <c r="F33" s="232" t="s">
        <v>793</v>
      </c>
    </row>
    <row r="34" spans="1:16" ht="14.45" customHeight="1">
      <c r="A34" s="119" t="s">
        <v>185</v>
      </c>
      <c r="B34" s="113"/>
      <c r="C34" s="113"/>
      <c r="D34" s="120">
        <f>Income!M64</f>
        <v>0</v>
      </c>
      <c r="F34" s="127" t="e">
        <f>'DEV Info'!#REF!</f>
        <v>#REF!</v>
      </c>
      <c r="H34" s="850" t="s">
        <v>410</v>
      </c>
      <c r="I34" s="851"/>
    </row>
    <row r="35" spans="1:16">
      <c r="A35" s="119" t="s">
        <v>187</v>
      </c>
      <c r="B35" s="113"/>
      <c r="C35" s="113"/>
      <c r="D35" s="120">
        <f>Income!M65</f>
        <v>0</v>
      </c>
      <c r="H35" s="108" t="s">
        <v>749</v>
      </c>
      <c r="I35" s="107">
        <f>'DEV Info'!E33</f>
        <v>0</v>
      </c>
    </row>
    <row r="36" spans="1:16">
      <c r="A36" s="122" t="s">
        <v>252</v>
      </c>
      <c r="B36" s="123"/>
      <c r="C36" s="95"/>
      <c r="D36" s="104">
        <f>SUM(D34:D35)</f>
        <v>0</v>
      </c>
      <c r="H36" s="107" t="str">
        <f>'DEV Info'!D34</f>
        <v># of 1BR</v>
      </c>
      <c r="I36" s="107">
        <f>'DEV Info'!E34</f>
        <v>0</v>
      </c>
    </row>
    <row r="37" spans="1:16">
      <c r="A37" s="115" t="s">
        <v>330</v>
      </c>
      <c r="B37" s="106">
        <f>Income!L67</f>
        <v>0</v>
      </c>
      <c r="C37" s="98"/>
      <c r="D37" s="121">
        <f>Income!M67</f>
        <v>0</v>
      </c>
      <c r="H37" s="107" t="str">
        <f>'DEV Info'!D35</f>
        <v># of 2BR</v>
      </c>
      <c r="I37" s="107">
        <f>'DEV Info'!E35</f>
        <v>0</v>
      </c>
    </row>
    <row r="38" spans="1:16">
      <c r="A38" s="115" t="s">
        <v>331</v>
      </c>
      <c r="B38" s="125">
        <f>Income!L68</f>
        <v>0</v>
      </c>
      <c r="C38" s="98"/>
      <c r="D38" s="121">
        <f>Income!M68</f>
        <v>0</v>
      </c>
      <c r="H38" s="107" t="str">
        <f>'DEV Info'!D36</f>
        <v># of 3BR</v>
      </c>
      <c r="I38" s="107">
        <f>'DEV Info'!E36</f>
        <v>0</v>
      </c>
    </row>
    <row r="39" spans="1:16" ht="12.75" thickBot="1">
      <c r="A39" s="91"/>
      <c r="B39" s="109" t="s">
        <v>188</v>
      </c>
      <c r="D39" s="111">
        <f>D34+D35-D37-D38</f>
        <v>0</v>
      </c>
      <c r="H39" s="124" t="str">
        <f>'DEV Info'!D37</f>
        <v># of 4+ BR</v>
      </c>
      <c r="I39" s="124">
        <f>'DEV Info'!E37</f>
        <v>0</v>
      </c>
    </row>
    <row r="40" spans="1:16" ht="12.75" thickTop="1">
      <c r="H40" s="126" t="s">
        <v>39</v>
      </c>
      <c r="I40" s="127">
        <f>SUM(I35:I39)</f>
        <v>0</v>
      </c>
    </row>
    <row r="41" spans="1:16" ht="9.6" customHeight="1"/>
    <row r="42" spans="1:16" ht="9.6" customHeight="1">
      <c r="A42" s="846" t="s">
        <v>411</v>
      </c>
      <c r="B42" s="847"/>
      <c r="C42" s="847"/>
      <c r="D42" s="847"/>
      <c r="E42" s="848"/>
    </row>
    <row r="43" spans="1:16" ht="14.45" customHeight="1">
      <c r="A43" s="100" t="s">
        <v>795</v>
      </c>
      <c r="B43" s="101"/>
      <c r="C43" s="101"/>
      <c r="D43" s="103" t="s">
        <v>245</v>
      </c>
      <c r="E43" s="103" t="s">
        <v>416</v>
      </c>
      <c r="G43" s="117"/>
      <c r="H43" s="199" t="s">
        <v>418</v>
      </c>
      <c r="I43" s="200"/>
      <c r="J43" s="201"/>
      <c r="K43" s="117"/>
    </row>
    <row r="44" spans="1:16">
      <c r="A44" s="99" t="s">
        <v>794</v>
      </c>
      <c r="B44" s="95"/>
      <c r="C44" s="96"/>
      <c r="D44" s="306" t="e">
        <f>E44/B$6</f>
        <v>#DIV/0!</v>
      </c>
      <c r="E44" s="105">
        <f>Expenses!J21</f>
        <v>0</v>
      </c>
      <c r="H44" s="89" t="s">
        <v>247</v>
      </c>
      <c r="J44" s="111">
        <f>D39</f>
        <v>0</v>
      </c>
    </row>
    <row r="45" spans="1:16">
      <c r="A45" s="99" t="s">
        <v>280</v>
      </c>
      <c r="B45" s="95"/>
      <c r="C45" s="96"/>
      <c r="D45" s="306" t="e">
        <f>E45/B$6</f>
        <v>#DIV/0!</v>
      </c>
      <c r="E45" s="105">
        <f>Expenses!J30</f>
        <v>0</v>
      </c>
      <c r="G45" s="91"/>
      <c r="H45" s="89" t="s">
        <v>415</v>
      </c>
      <c r="J45" s="111">
        <f>E53</f>
        <v>0</v>
      </c>
    </row>
    <row r="46" spans="1:16">
      <c r="A46" s="99" t="s">
        <v>412</v>
      </c>
      <c r="B46" s="95"/>
      <c r="C46" s="96"/>
      <c r="D46" s="306" t="e">
        <f>E46/B$6</f>
        <v>#DIV/0!</v>
      </c>
      <c r="E46" s="105">
        <f>Expenses!J53</f>
        <v>0</v>
      </c>
      <c r="H46" s="91" t="s">
        <v>419</v>
      </c>
      <c r="J46" s="111">
        <f>J44-J45</f>
        <v>0</v>
      </c>
    </row>
    <row r="47" spans="1:16">
      <c r="A47" s="99" t="s">
        <v>413</v>
      </c>
      <c r="B47" s="95"/>
      <c r="C47" s="96"/>
      <c r="D47" s="306" t="e">
        <f>E47/B$6</f>
        <v>#DIV/0!</v>
      </c>
      <c r="E47" s="105">
        <f>Expenses!J65</f>
        <v>0</v>
      </c>
      <c r="H47" s="89" t="s">
        <v>253</v>
      </c>
      <c r="J47" s="111">
        <f>F16</f>
        <v>0</v>
      </c>
      <c r="P47" s="89" t="s">
        <v>814</v>
      </c>
    </row>
    <row r="48" spans="1:16" ht="7.15" customHeight="1">
      <c r="A48" s="128"/>
      <c r="C48" s="96"/>
      <c r="D48" s="306"/>
      <c r="E48" s="105"/>
    </row>
    <row r="49" spans="1:16" ht="11.45" customHeight="1">
      <c r="A49" s="129" t="s">
        <v>241</v>
      </c>
      <c r="B49" s="95"/>
      <c r="C49" s="96"/>
      <c r="D49" s="96" t="e">
        <f>E49/B$6</f>
        <v>#DIV/0!</v>
      </c>
      <c r="E49" s="105">
        <f>SUM(E44:E47)</f>
        <v>0</v>
      </c>
      <c r="H49" s="303" t="s">
        <v>425</v>
      </c>
      <c r="I49" s="304"/>
      <c r="J49" s="305" t="e">
        <f>J46/J47</f>
        <v>#DIV/0!</v>
      </c>
      <c r="P49" s="89" t="e">
        <f>J46/J47</f>
        <v>#DIV/0!</v>
      </c>
    </row>
    <row r="50" spans="1:16" ht="7.15" customHeight="1">
      <c r="A50" s="128"/>
      <c r="B50" s="95"/>
      <c r="C50" s="96"/>
      <c r="D50" s="306"/>
      <c r="E50" s="105"/>
    </row>
    <row r="51" spans="1:16" ht="11.45" customHeight="1" thickBot="1">
      <c r="A51" s="130" t="s">
        <v>414</v>
      </c>
      <c r="B51" s="131"/>
      <c r="C51" s="96"/>
      <c r="D51" s="309" t="e">
        <f>E51/B$6</f>
        <v>#DIV/0!</v>
      </c>
      <c r="E51" s="132">
        <f>Expenses!J69</f>
        <v>0</v>
      </c>
      <c r="P51" s="89" t="e">
        <f>IF(J49=P49,"", "Warning:  DCR Calculated value has been changed")</f>
        <v>#DIV/0!</v>
      </c>
    </row>
    <row r="52" spans="1:16" ht="7.15" customHeight="1" thickTop="1">
      <c r="A52" s="128"/>
      <c r="C52" s="96"/>
      <c r="D52" s="295"/>
      <c r="E52" s="133"/>
    </row>
    <row r="53" spans="1:16" ht="11.45" customHeight="1">
      <c r="A53" s="129" t="s">
        <v>415</v>
      </c>
      <c r="B53" s="95"/>
      <c r="C53" s="116"/>
      <c r="D53" s="96" t="e">
        <f>E53/B$6</f>
        <v>#DIV/0!</v>
      </c>
      <c r="E53" s="105">
        <f>E49+E51</f>
        <v>0</v>
      </c>
      <c r="H53" s="233" t="e">
        <f>P51</f>
        <v>#DIV/0!</v>
      </c>
    </row>
    <row r="63" spans="1:16" ht="15">
      <c r="H63" s="255"/>
      <c r="I63" s="256"/>
      <c r="J63" s="256"/>
      <c r="K63" s="256"/>
      <c r="L63" s="256"/>
      <c r="M63" s="256"/>
    </row>
  </sheetData>
  <sheetProtection algorithmName="SHA-512" hashValue="PzcApzFMHm4mtOwXWssD10R366mpLIDGoUS2LKZ+hz502CT8/I+62VCCu/yj84lvAk6x78EsFcYdBaRP9DgxGg==" saltValue="69C/YryeQoaDp0MDcFg/bA=="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B1:Y243"/>
  <sheetViews>
    <sheetView showGridLines="0" showZeros="0" zoomScaleNormal="100" workbookViewId="0">
      <selection activeCell="E4" sqref="E4:I4"/>
    </sheetView>
  </sheetViews>
  <sheetFormatPr defaultColWidth="9.140625" defaultRowHeight="12.75"/>
  <cols>
    <col min="1" max="1" width="2.5703125" style="516" customWidth="1"/>
    <col min="2" max="2" width="20.140625" style="516" customWidth="1"/>
    <col min="3" max="3" width="12.28515625" style="516" customWidth="1"/>
    <col min="4" max="4" width="12" style="516" customWidth="1"/>
    <col min="5" max="5" width="15.5703125" style="517" customWidth="1"/>
    <col min="6" max="6" width="3.42578125" style="516" customWidth="1"/>
    <col min="7" max="7" width="11.7109375" style="516" customWidth="1"/>
    <col min="8" max="8" width="4.85546875" style="516" customWidth="1"/>
    <col min="9" max="9" width="9.28515625" style="516" customWidth="1"/>
    <col min="10" max="10" width="0.85546875" style="516" customWidth="1"/>
    <col min="11" max="11" width="11.140625" style="516" customWidth="1"/>
    <col min="12" max="12" width="1.140625" style="517" customWidth="1"/>
    <col min="13" max="13" width="12" style="517" customWidth="1"/>
    <col min="14" max="14" width="1.140625" style="517" customWidth="1"/>
    <col min="15" max="15" width="14.5703125" style="517" customWidth="1"/>
    <col min="16" max="16" width="1.140625" style="519" customWidth="1"/>
    <col min="17" max="17" width="3.85546875" style="642" customWidth="1"/>
    <col min="18" max="18" width="2.42578125" style="516" customWidth="1"/>
    <col min="19" max="19" width="18" style="516" customWidth="1"/>
    <col min="20" max="20" width="12.28515625" style="516" customWidth="1"/>
    <col min="21" max="21" width="12.5703125" style="516" customWidth="1"/>
    <col min="22" max="22" width="31.5703125" style="516" customWidth="1"/>
    <col min="23" max="23" width="9.140625" style="516"/>
    <col min="24" max="24" width="21.140625" style="516" customWidth="1"/>
    <col min="25" max="25" width="9.140625" style="516"/>
    <col min="26" max="26" width="10" style="516" customWidth="1"/>
    <col min="27" max="16384" width="9.140625" style="516"/>
  </cols>
  <sheetData>
    <row r="1" spans="2:21">
      <c r="O1" s="518"/>
      <c r="Q1" s="516"/>
    </row>
    <row r="2" spans="2:21" ht="15.75">
      <c r="B2" s="871" t="s">
        <v>957</v>
      </c>
      <c r="C2" s="871"/>
      <c r="D2" s="871"/>
      <c r="E2" s="871"/>
      <c r="F2" s="871"/>
      <c r="G2" s="871"/>
      <c r="H2" s="871"/>
      <c r="I2" s="871"/>
      <c r="J2" s="871"/>
      <c r="K2" s="871"/>
      <c r="L2" s="871"/>
      <c r="M2" s="871"/>
      <c r="N2" s="871"/>
      <c r="O2" s="871"/>
      <c r="Q2" s="516"/>
      <c r="S2" s="864" t="s">
        <v>3329</v>
      </c>
      <c r="T2" s="864"/>
      <c r="U2" s="864"/>
    </row>
    <row r="3" spans="2:21" ht="11.25" customHeight="1">
      <c r="B3" s="520"/>
      <c r="C3" s="520"/>
      <c r="E3" s="516"/>
      <c r="H3" s="520"/>
      <c r="I3" s="520"/>
      <c r="J3" s="520"/>
      <c r="K3" s="520"/>
      <c r="L3" s="521"/>
      <c r="M3" s="521"/>
      <c r="N3" s="521"/>
      <c r="O3" s="522"/>
      <c r="Q3" s="516"/>
      <c r="S3" s="864"/>
      <c r="T3" s="864"/>
      <c r="U3" s="864"/>
    </row>
    <row r="4" spans="2:21">
      <c r="B4" s="523"/>
      <c r="C4" s="523"/>
      <c r="D4" s="524" t="s">
        <v>958</v>
      </c>
      <c r="E4" s="872">
        <f>'DEV Info'!D6</f>
        <v>0</v>
      </c>
      <c r="F4" s="872"/>
      <c r="G4" s="872"/>
      <c r="H4" s="872"/>
      <c r="I4" s="872"/>
      <c r="J4" s="523"/>
      <c r="K4" s="523"/>
      <c r="L4" s="521"/>
      <c r="M4" s="521"/>
      <c r="N4" s="521"/>
      <c r="O4" s="522"/>
      <c r="Q4" s="516"/>
      <c r="S4" s="864"/>
      <c r="T4" s="864"/>
      <c r="U4" s="864"/>
    </row>
    <row r="5" spans="2:21" ht="15.75">
      <c r="C5" s="525"/>
      <c r="D5" s="526"/>
      <c r="E5" s="527"/>
      <c r="H5" s="525"/>
      <c r="I5" s="525"/>
      <c r="J5" s="525"/>
      <c r="K5" s="525"/>
      <c r="L5" s="525"/>
      <c r="M5" s="525"/>
      <c r="N5" s="525"/>
      <c r="O5" s="525"/>
      <c r="Q5" s="516"/>
      <c r="S5" s="864"/>
      <c r="T5" s="864"/>
      <c r="U5" s="864"/>
    </row>
    <row r="6" spans="2:21" ht="15.75" customHeight="1" thickBot="1">
      <c r="B6" s="528"/>
      <c r="C6" s="528"/>
      <c r="D6" s="526"/>
      <c r="E6" s="529"/>
      <c r="H6" s="528"/>
      <c r="I6" s="528"/>
      <c r="J6" s="528"/>
      <c r="K6" s="528"/>
      <c r="L6" s="528"/>
      <c r="M6" s="528"/>
      <c r="N6" s="528"/>
      <c r="O6" s="528"/>
      <c r="Q6" s="516"/>
      <c r="S6" s="864"/>
      <c r="T6" s="864"/>
      <c r="U6" s="864"/>
    </row>
    <row r="7" spans="2:21" ht="15.75" customHeight="1" thickTop="1" thickBot="1">
      <c r="B7" s="873" t="s">
        <v>1197</v>
      </c>
      <c r="C7" s="873"/>
      <c r="D7" s="873"/>
      <c r="E7" s="873"/>
      <c r="F7" s="873"/>
      <c r="G7" s="873"/>
      <c r="H7" s="873"/>
      <c r="I7" s="873"/>
      <c r="J7" s="873"/>
      <c r="K7" s="873"/>
      <c r="L7" s="873"/>
      <c r="M7" s="873"/>
      <c r="N7" s="873"/>
      <c r="O7" s="873"/>
      <c r="Q7" s="516"/>
      <c r="S7" s="864"/>
      <c r="T7" s="864"/>
      <c r="U7" s="864"/>
    </row>
    <row r="8" spans="2:21" ht="15.75" customHeight="1" thickTop="1">
      <c r="B8" s="520"/>
      <c r="C8" s="520"/>
      <c r="D8" s="520"/>
      <c r="E8" s="530"/>
      <c r="F8" s="520"/>
      <c r="G8" s="520"/>
      <c r="H8" s="520"/>
      <c r="I8" s="520"/>
      <c r="J8" s="520"/>
      <c r="K8" s="520"/>
      <c r="L8" s="530"/>
      <c r="M8" s="530"/>
      <c r="N8" s="530"/>
      <c r="O8" s="530"/>
      <c r="Q8" s="516"/>
    </row>
    <row r="9" spans="2:21" ht="15.75" customHeight="1">
      <c r="B9" s="531" t="s">
        <v>395</v>
      </c>
      <c r="C9" s="531"/>
      <c r="D9" s="532"/>
      <c r="E9" s="533" t="s">
        <v>56</v>
      </c>
      <c r="F9" s="534"/>
      <c r="G9" s="535" t="s">
        <v>245</v>
      </c>
      <c r="H9" s="535"/>
      <c r="I9" s="536" t="s">
        <v>1012</v>
      </c>
      <c r="J9" s="535"/>
      <c r="K9" s="535" t="s">
        <v>1013</v>
      </c>
      <c r="L9" s="521"/>
      <c r="M9" s="533" t="s">
        <v>713</v>
      </c>
      <c r="N9" s="521"/>
      <c r="Q9" s="516"/>
    </row>
    <row r="10" spans="2:21" ht="15.75" customHeight="1">
      <c r="B10" s="516" t="s">
        <v>769</v>
      </c>
      <c r="D10" s="537"/>
      <c r="E10" s="538">
        <f>Sources!C22</f>
        <v>0</v>
      </c>
      <c r="F10" s="521"/>
      <c r="G10" s="539" t="e">
        <f>ROUND(E10/E$50,0)</f>
        <v>#DIV/0!</v>
      </c>
      <c r="H10" s="540"/>
      <c r="I10" s="541">
        <f>Sources!D22</f>
        <v>0</v>
      </c>
      <c r="J10" s="540"/>
      <c r="K10" s="523">
        <f>Sources!E22</f>
        <v>0</v>
      </c>
      <c r="L10" s="521"/>
      <c r="M10" s="539" t="e">
        <f>ROUND(E10/E$51,0)</f>
        <v>#DIV/0!</v>
      </c>
      <c r="N10" s="521"/>
      <c r="Q10" s="516"/>
    </row>
    <row r="11" spans="2:21" ht="15.75" customHeight="1">
      <c r="B11" s="516" t="s">
        <v>770</v>
      </c>
      <c r="D11" s="537"/>
      <c r="E11" s="538">
        <f>Sources!C23</f>
        <v>0</v>
      </c>
      <c r="F11" s="521"/>
      <c r="G11" s="539" t="e">
        <f t="shared" ref="G11:G19" si="0">ROUND(E11/E$50,0)</f>
        <v>#DIV/0!</v>
      </c>
      <c r="H11" s="540"/>
      <c r="I11" s="541">
        <f>Sources!D23</f>
        <v>0</v>
      </c>
      <c r="J11" s="540"/>
      <c r="K11" s="523">
        <f>Sources!E23</f>
        <v>0</v>
      </c>
      <c r="L11" s="521"/>
      <c r="M11" s="539" t="e">
        <f t="shared" ref="M11:M20" si="1">ROUND(E11/E$51,0)</f>
        <v>#DIV/0!</v>
      </c>
      <c r="N11" s="521"/>
      <c r="Q11" s="516"/>
    </row>
    <row r="12" spans="2:21" ht="15.75" customHeight="1">
      <c r="B12" s="516" t="s">
        <v>1185</v>
      </c>
      <c r="D12" s="537"/>
      <c r="E12" s="538">
        <f>Sources!C24</f>
        <v>0</v>
      </c>
      <c r="F12" s="521"/>
      <c r="G12" s="539" t="e">
        <f t="shared" si="0"/>
        <v>#DIV/0!</v>
      </c>
      <c r="H12" s="540"/>
      <c r="I12" s="541">
        <f>Sources!D24</f>
        <v>0</v>
      </c>
      <c r="J12" s="540"/>
      <c r="K12" s="523">
        <f>Sources!E24</f>
        <v>0</v>
      </c>
      <c r="L12" s="521"/>
      <c r="M12" s="539" t="e">
        <f t="shared" si="1"/>
        <v>#DIV/0!</v>
      </c>
      <c r="N12" s="521"/>
      <c r="O12" s="516"/>
      <c r="Q12" s="516"/>
    </row>
    <row r="13" spans="2:21" ht="15.75" customHeight="1">
      <c r="B13" s="516" t="s">
        <v>1185</v>
      </c>
      <c r="D13" s="537"/>
      <c r="E13" s="538">
        <f>Sources!C25</f>
        <v>0</v>
      </c>
      <c r="F13" s="521"/>
      <c r="G13" s="539" t="e">
        <f t="shared" si="0"/>
        <v>#DIV/0!</v>
      </c>
      <c r="H13" s="540"/>
      <c r="I13" s="541">
        <f>Sources!D25</f>
        <v>0</v>
      </c>
      <c r="J13" s="540"/>
      <c r="K13" s="523">
        <f>Sources!E25</f>
        <v>0</v>
      </c>
      <c r="L13" s="521"/>
      <c r="M13" s="539" t="e">
        <f t="shared" si="1"/>
        <v>#DIV/0!</v>
      </c>
      <c r="N13" s="521"/>
      <c r="O13" s="516"/>
      <c r="Q13" s="516"/>
    </row>
    <row r="14" spans="2:21" ht="15.75" customHeight="1">
      <c r="B14" s="516" t="s">
        <v>1185</v>
      </c>
      <c r="D14" s="537"/>
      <c r="E14" s="538">
        <f>Sources!C26</f>
        <v>0</v>
      </c>
      <c r="F14" s="521"/>
      <c r="G14" s="539" t="e">
        <f t="shared" si="0"/>
        <v>#DIV/0!</v>
      </c>
      <c r="H14" s="540"/>
      <c r="I14" s="541">
        <f>Sources!D26</f>
        <v>0</v>
      </c>
      <c r="J14" s="540"/>
      <c r="K14" s="523">
        <f>Sources!E26</f>
        <v>0</v>
      </c>
      <c r="L14" s="521"/>
      <c r="M14" s="539" t="e">
        <f t="shared" si="1"/>
        <v>#DIV/0!</v>
      </c>
      <c r="N14" s="521"/>
      <c r="O14" s="516"/>
      <c r="Q14" s="516"/>
    </row>
    <row r="15" spans="2:21" ht="15.75" customHeight="1">
      <c r="B15" s="516" t="s">
        <v>771</v>
      </c>
      <c r="D15" s="537"/>
      <c r="E15" s="538">
        <f>Sources!C27</f>
        <v>0</v>
      </c>
      <c r="F15" s="521"/>
      <c r="G15" s="539" t="e">
        <f t="shared" si="0"/>
        <v>#DIV/0!</v>
      </c>
      <c r="H15" s="540"/>
      <c r="I15" s="541">
        <f>Sources!D27</f>
        <v>0</v>
      </c>
      <c r="J15" s="540"/>
      <c r="K15" s="523">
        <f>Sources!E27</f>
        <v>0</v>
      </c>
      <c r="L15" s="521"/>
      <c r="M15" s="539" t="e">
        <f t="shared" si="1"/>
        <v>#DIV/0!</v>
      </c>
      <c r="N15" s="521"/>
      <c r="O15" s="516"/>
      <c r="Q15" s="516"/>
    </row>
    <row r="16" spans="2:21" ht="15.75" customHeight="1">
      <c r="B16" s="516" t="s">
        <v>3176</v>
      </c>
      <c r="D16" s="537"/>
      <c r="E16" s="538">
        <f>Sources!C28</f>
        <v>0</v>
      </c>
      <c r="F16" s="521"/>
      <c r="G16" s="539" t="e">
        <f t="shared" si="0"/>
        <v>#DIV/0!</v>
      </c>
      <c r="H16" s="540"/>
      <c r="I16" s="541">
        <f>Sources!D28</f>
        <v>0</v>
      </c>
      <c r="J16" s="540"/>
      <c r="K16" s="523">
        <f>Sources!E28</f>
        <v>0</v>
      </c>
      <c r="L16" s="521"/>
      <c r="M16" s="539" t="e">
        <f t="shared" si="1"/>
        <v>#DIV/0!</v>
      </c>
      <c r="N16" s="521"/>
      <c r="O16" s="516"/>
      <c r="Q16" s="516"/>
    </row>
    <row r="17" spans="2:21" ht="15.75" customHeight="1">
      <c r="B17" s="516" t="s">
        <v>1196</v>
      </c>
      <c r="C17" s="542"/>
      <c r="E17" s="538">
        <f>Sources!C42</f>
        <v>0</v>
      </c>
      <c r="F17" s="517"/>
      <c r="G17" s="539" t="e">
        <f t="shared" si="0"/>
        <v>#DIV/0!</v>
      </c>
      <c r="H17" s="538"/>
      <c r="I17" s="543"/>
      <c r="J17" s="517"/>
      <c r="M17" s="539" t="e">
        <f t="shared" si="1"/>
        <v>#DIV/0!</v>
      </c>
      <c r="O17" s="516"/>
      <c r="Q17" s="516"/>
    </row>
    <row r="18" spans="2:21" ht="15.75" customHeight="1">
      <c r="B18" s="516" t="s">
        <v>3177</v>
      </c>
      <c r="C18" s="542"/>
      <c r="E18" s="538">
        <f>Sources!C49</f>
        <v>0</v>
      </c>
      <c r="F18" s="517"/>
      <c r="G18" s="539" t="e">
        <f t="shared" si="0"/>
        <v>#DIV/0!</v>
      </c>
      <c r="H18" s="538"/>
      <c r="I18" s="544"/>
      <c r="J18" s="545"/>
      <c r="K18" s="546"/>
      <c r="M18" s="539" t="e">
        <f t="shared" si="1"/>
        <v>#DIV/0!</v>
      </c>
      <c r="O18" s="516"/>
      <c r="Q18" s="516"/>
    </row>
    <row r="19" spans="2:21" ht="15.75" customHeight="1">
      <c r="B19" s="516" t="s">
        <v>1000</v>
      </c>
      <c r="C19" s="542"/>
      <c r="E19" s="547">
        <f>Sources!C58</f>
        <v>0</v>
      </c>
      <c r="F19" s="517"/>
      <c r="G19" s="548" t="e">
        <f t="shared" si="0"/>
        <v>#DIV/0!</v>
      </c>
      <c r="H19" s="538"/>
      <c r="I19" s="544"/>
      <c r="J19" s="545"/>
      <c r="K19" s="546"/>
      <c r="M19" s="548" t="e">
        <f t="shared" si="1"/>
        <v>#DIV/0!</v>
      </c>
      <c r="O19" s="516"/>
      <c r="Q19" s="516"/>
    </row>
    <row r="20" spans="2:21" ht="15.75" customHeight="1">
      <c r="C20" s="542"/>
      <c r="D20" s="524" t="s">
        <v>959</v>
      </c>
      <c r="E20" s="549">
        <f>SUM(E10:E19)</f>
        <v>0</v>
      </c>
      <c r="F20" s="517"/>
      <c r="G20" s="539" t="e">
        <f>ROUND(E20/E$50,0)</f>
        <v>#DIV/0!</v>
      </c>
      <c r="H20" s="550"/>
      <c r="I20" s="517"/>
      <c r="J20" s="517"/>
      <c r="K20" s="517"/>
      <c r="M20" s="551" t="e">
        <f t="shared" si="1"/>
        <v>#DIV/0!</v>
      </c>
      <c r="O20" s="516"/>
      <c r="Q20" s="516"/>
    </row>
    <row r="21" spans="2:21" ht="15.75" customHeight="1" thickBot="1">
      <c r="B21" s="528"/>
      <c r="C21" s="528"/>
      <c r="D21" s="526"/>
      <c r="E21" s="527"/>
      <c r="H21" s="528"/>
      <c r="I21" s="528"/>
      <c r="J21" s="528"/>
      <c r="K21" s="528"/>
      <c r="L21" s="528"/>
      <c r="M21" s="528"/>
      <c r="N21" s="528"/>
      <c r="O21" s="528"/>
      <c r="Q21" s="516"/>
    </row>
    <row r="22" spans="2:21" ht="14.25" thickTop="1" thickBot="1">
      <c r="B22" s="873" t="s">
        <v>1198</v>
      </c>
      <c r="C22" s="873"/>
      <c r="D22" s="873"/>
      <c r="E22" s="873"/>
      <c r="F22" s="873"/>
      <c r="G22" s="873"/>
      <c r="H22" s="873"/>
      <c r="I22" s="873"/>
      <c r="J22" s="873"/>
      <c r="K22" s="873"/>
      <c r="L22" s="873"/>
      <c r="M22" s="873"/>
      <c r="N22" s="873"/>
      <c r="O22" s="873"/>
      <c r="Q22" s="516"/>
    </row>
    <row r="23" spans="2:21" ht="8.1" customHeight="1" thickTop="1">
      <c r="B23" s="520"/>
      <c r="C23" s="520"/>
      <c r="D23" s="520"/>
      <c r="E23" s="530"/>
      <c r="F23" s="520"/>
      <c r="G23" s="520"/>
      <c r="H23" s="520"/>
      <c r="I23" s="520"/>
      <c r="J23" s="520"/>
      <c r="K23" s="520"/>
      <c r="L23" s="530"/>
      <c r="M23" s="530"/>
      <c r="N23" s="530"/>
      <c r="O23" s="530"/>
      <c r="Q23" s="516"/>
    </row>
    <row r="24" spans="2:21">
      <c r="B24" s="531" t="s">
        <v>395</v>
      </c>
      <c r="C24" s="531"/>
      <c r="D24" s="532"/>
      <c r="E24" s="533" t="s">
        <v>56</v>
      </c>
      <c r="F24" s="534"/>
      <c r="G24" s="535" t="s">
        <v>245</v>
      </c>
      <c r="H24" s="535"/>
      <c r="I24" s="536" t="s">
        <v>1012</v>
      </c>
      <c r="J24" s="535"/>
      <c r="K24" s="535" t="s">
        <v>1013</v>
      </c>
      <c r="L24" s="521"/>
      <c r="M24" s="552" t="s">
        <v>253</v>
      </c>
      <c r="N24" s="521"/>
      <c r="O24" s="533" t="s">
        <v>713</v>
      </c>
      <c r="Q24" s="516"/>
      <c r="S24" s="553"/>
      <c r="T24" s="554"/>
      <c r="U24" s="553"/>
    </row>
    <row r="25" spans="2:21">
      <c r="B25" s="516" t="s">
        <v>769</v>
      </c>
      <c r="D25" s="537"/>
      <c r="E25" s="538">
        <f>Sources!C73</f>
        <v>0</v>
      </c>
      <c r="F25" s="534"/>
      <c r="G25" s="539" t="e">
        <f t="shared" ref="G25:G33" si="2">ROUND(E25/E$50,0)</f>
        <v>#DIV/0!</v>
      </c>
      <c r="H25" s="523"/>
      <c r="I25" s="555">
        <f>Sources!D73</f>
        <v>0</v>
      </c>
      <c r="J25" s="523"/>
      <c r="K25" s="523">
        <f>Sources!E73</f>
        <v>0</v>
      </c>
      <c r="L25" s="521"/>
      <c r="M25" s="538" t="str">
        <f>Sources!F73</f>
        <v/>
      </c>
      <c r="N25" s="521"/>
      <c r="O25" s="539" t="e">
        <f>ROUND(E25/E$51,0)</f>
        <v>#DIV/0!</v>
      </c>
      <c r="Q25" s="516"/>
      <c r="S25" s="556"/>
      <c r="T25" s="554"/>
      <c r="U25" s="553"/>
    </row>
    <row r="26" spans="2:21">
      <c r="B26" s="516" t="s">
        <v>770</v>
      </c>
      <c r="D26" s="537"/>
      <c r="E26" s="538">
        <f>Sources!C74</f>
        <v>0</v>
      </c>
      <c r="F26" s="534"/>
      <c r="G26" s="539" t="e">
        <f t="shared" si="2"/>
        <v>#DIV/0!</v>
      </c>
      <c r="H26" s="523"/>
      <c r="I26" s="555">
        <f>Sources!D74</f>
        <v>0</v>
      </c>
      <c r="J26" s="523"/>
      <c r="K26" s="523">
        <f>Sources!E74</f>
        <v>0</v>
      </c>
      <c r="L26" s="521"/>
      <c r="M26" s="538" t="str">
        <f>Sources!F74</f>
        <v/>
      </c>
      <c r="N26" s="521"/>
      <c r="O26" s="539" t="e">
        <f t="shared" ref="O26:O34" si="3">ROUND(E26/E$51,0)</f>
        <v>#DIV/0!</v>
      </c>
      <c r="Q26" s="516"/>
      <c r="S26" s="553"/>
      <c r="T26" s="554"/>
      <c r="U26" s="553"/>
    </row>
    <row r="27" spans="2:21">
      <c r="B27" s="516" t="s">
        <v>1185</v>
      </c>
      <c r="D27" s="537"/>
      <c r="E27" s="538">
        <f>Sources!C75</f>
        <v>0</v>
      </c>
      <c r="F27" s="534"/>
      <c r="G27" s="539" t="e">
        <f t="shared" si="2"/>
        <v>#DIV/0!</v>
      </c>
      <c r="H27" s="523"/>
      <c r="I27" s="555">
        <f>Sources!D75</f>
        <v>0</v>
      </c>
      <c r="J27" s="523"/>
      <c r="K27" s="523">
        <f>Sources!E75</f>
        <v>0</v>
      </c>
      <c r="L27" s="521"/>
      <c r="M27" s="538" t="str">
        <f>Sources!F75</f>
        <v/>
      </c>
      <c r="N27" s="521"/>
      <c r="O27" s="539" t="e">
        <f t="shared" si="3"/>
        <v>#DIV/0!</v>
      </c>
      <c r="Q27" s="516"/>
      <c r="S27" s="553"/>
      <c r="T27" s="554"/>
      <c r="U27" s="553"/>
    </row>
    <row r="28" spans="2:21">
      <c r="B28" s="516" t="s">
        <v>1185</v>
      </c>
      <c r="D28" s="537"/>
      <c r="E28" s="538">
        <f>Sources!C76</f>
        <v>0</v>
      </c>
      <c r="F28" s="534"/>
      <c r="G28" s="539" t="e">
        <f t="shared" si="2"/>
        <v>#DIV/0!</v>
      </c>
      <c r="H28" s="523"/>
      <c r="I28" s="555">
        <f>Sources!D76</f>
        <v>0</v>
      </c>
      <c r="J28" s="523"/>
      <c r="K28" s="523">
        <f>Sources!E76</f>
        <v>0</v>
      </c>
      <c r="L28" s="521"/>
      <c r="M28" s="538" t="str">
        <f>Sources!F76</f>
        <v/>
      </c>
      <c r="N28" s="521"/>
      <c r="O28" s="539" t="e">
        <f t="shared" si="3"/>
        <v>#DIV/0!</v>
      </c>
      <c r="Q28" s="516"/>
      <c r="S28" s="553"/>
      <c r="T28" s="554"/>
      <c r="U28" s="553"/>
    </row>
    <row r="29" spans="2:21">
      <c r="B29" s="516" t="s">
        <v>1185</v>
      </c>
      <c r="D29" s="537"/>
      <c r="E29" s="538">
        <f>Sources!C77</f>
        <v>0</v>
      </c>
      <c r="F29" s="534"/>
      <c r="G29" s="539" t="e">
        <f t="shared" si="2"/>
        <v>#DIV/0!</v>
      </c>
      <c r="H29" s="523"/>
      <c r="I29" s="555">
        <f>Sources!D77</f>
        <v>0</v>
      </c>
      <c r="J29" s="523"/>
      <c r="K29" s="523">
        <f>Sources!E77</f>
        <v>0</v>
      </c>
      <c r="L29" s="521"/>
      <c r="M29" s="538" t="str">
        <f>Sources!F77</f>
        <v/>
      </c>
      <c r="N29" s="521"/>
      <c r="O29" s="539" t="e">
        <f t="shared" si="3"/>
        <v>#DIV/0!</v>
      </c>
      <c r="Q29" s="516"/>
      <c r="S29" s="553"/>
      <c r="T29" s="554"/>
      <c r="U29" s="553"/>
    </row>
    <row r="30" spans="2:21">
      <c r="B30" s="516" t="s">
        <v>779</v>
      </c>
      <c r="C30" s="557">
        <f>Sources!B84</f>
        <v>0</v>
      </c>
      <c r="E30" s="538">
        <f>Sources!C84</f>
        <v>0</v>
      </c>
      <c r="F30" s="558"/>
      <c r="G30" s="539" t="e">
        <f t="shared" si="2"/>
        <v>#DIV/0!</v>
      </c>
      <c r="H30" s="559"/>
      <c r="I30" s="555">
        <f>Sources!D84</f>
        <v>0</v>
      </c>
      <c r="J30" s="558"/>
      <c r="K30" s="523">
        <f>Sources!E84</f>
        <v>0</v>
      </c>
      <c r="M30" s="538" t="str">
        <f>Sources!F84</f>
        <v/>
      </c>
      <c r="O30" s="539" t="e">
        <f t="shared" si="3"/>
        <v>#DIV/0!</v>
      </c>
      <c r="Q30" s="516"/>
      <c r="S30" s="560"/>
      <c r="T30" s="561"/>
    </row>
    <row r="31" spans="2:21">
      <c r="B31" s="516" t="s">
        <v>779</v>
      </c>
      <c r="C31" s="557">
        <f>Sources!B85</f>
        <v>0</v>
      </c>
      <c r="E31" s="538">
        <f>Sources!C85</f>
        <v>0</v>
      </c>
      <c r="F31" s="558"/>
      <c r="G31" s="539" t="e">
        <f t="shared" si="2"/>
        <v>#DIV/0!</v>
      </c>
      <c r="H31" s="559"/>
      <c r="I31" s="555">
        <f>Sources!D85</f>
        <v>0</v>
      </c>
      <c r="J31" s="558"/>
      <c r="K31" s="523">
        <f>Sources!E85</f>
        <v>0</v>
      </c>
      <c r="M31" s="538" t="str">
        <f>Sources!F85</f>
        <v/>
      </c>
      <c r="O31" s="539" t="e">
        <f t="shared" si="3"/>
        <v>#DIV/0!</v>
      </c>
      <c r="Q31" s="516"/>
      <c r="S31" s="560"/>
      <c r="T31" s="561"/>
    </row>
    <row r="32" spans="2:21">
      <c r="B32" s="516" t="s">
        <v>779</v>
      </c>
      <c r="C32" s="557">
        <f>Sources!B86</f>
        <v>0</v>
      </c>
      <c r="E32" s="538">
        <f>Sources!C86</f>
        <v>0</v>
      </c>
      <c r="F32" s="558"/>
      <c r="G32" s="539" t="e">
        <f t="shared" si="2"/>
        <v>#DIV/0!</v>
      </c>
      <c r="H32" s="559"/>
      <c r="I32" s="555">
        <f>Sources!D86</f>
        <v>0</v>
      </c>
      <c r="J32" s="558"/>
      <c r="K32" s="523">
        <f>Sources!E86</f>
        <v>0</v>
      </c>
      <c r="M32" s="538" t="str">
        <f>Sources!F86</f>
        <v/>
      </c>
      <c r="O32" s="539" t="e">
        <f t="shared" si="3"/>
        <v>#DIV/0!</v>
      </c>
      <c r="Q32" s="516"/>
      <c r="S32" s="560"/>
      <c r="T32" s="561"/>
    </row>
    <row r="33" spans="2:20">
      <c r="B33" s="516" t="s">
        <v>1000</v>
      </c>
      <c r="C33" s="542"/>
      <c r="E33" s="538">
        <f>Sources!C101</f>
        <v>0</v>
      </c>
      <c r="F33" s="558"/>
      <c r="G33" s="548" t="e">
        <f t="shared" si="2"/>
        <v>#DIV/0!</v>
      </c>
      <c r="H33" s="559"/>
      <c r="I33" s="562"/>
      <c r="J33" s="558"/>
      <c r="K33" s="558"/>
      <c r="M33" s="538"/>
      <c r="O33" s="548" t="e">
        <f t="shared" si="3"/>
        <v>#DIV/0!</v>
      </c>
      <c r="Q33" s="516"/>
      <c r="S33" s="560"/>
      <c r="T33" s="561"/>
    </row>
    <row r="34" spans="2:20">
      <c r="C34" s="542"/>
      <c r="D34" s="524" t="s">
        <v>959</v>
      </c>
      <c r="E34" s="549">
        <f>SUM(E25:E33)</f>
        <v>0</v>
      </c>
      <c r="F34" s="563"/>
      <c r="G34" s="539" t="e">
        <f>ROUND(E34/E$50,0)</f>
        <v>#DIV/0!</v>
      </c>
      <c r="H34" s="564"/>
      <c r="I34" s="563"/>
      <c r="J34" s="563"/>
      <c r="K34" s="563"/>
      <c r="M34" s="565">
        <f>SUM(M25:M33)</f>
        <v>0</v>
      </c>
      <c r="O34" s="539" t="e">
        <f t="shared" si="3"/>
        <v>#DIV/0!</v>
      </c>
      <c r="Q34" s="516"/>
      <c r="S34" s="560"/>
      <c r="T34" s="566"/>
    </row>
    <row r="35" spans="2:20" ht="13.5" thickBot="1">
      <c r="C35" s="542"/>
      <c r="D35" s="542"/>
      <c r="G35" s="517"/>
      <c r="Q35" s="516"/>
    </row>
    <row r="36" spans="2:20" ht="14.25" thickTop="1" thickBot="1">
      <c r="B36" s="874" t="s">
        <v>960</v>
      </c>
      <c r="C36" s="874"/>
      <c r="D36" s="874"/>
      <c r="E36" s="874"/>
      <c r="F36" s="874"/>
      <c r="G36" s="874"/>
      <c r="H36" s="874"/>
      <c r="I36" s="874"/>
      <c r="J36" s="874"/>
      <c r="K36" s="874"/>
      <c r="L36" s="874"/>
      <c r="M36" s="874"/>
      <c r="N36" s="874"/>
      <c r="O36" s="874"/>
      <c r="Q36" s="516"/>
    </row>
    <row r="37" spans="2:20" ht="8.1" customHeight="1" thickTop="1">
      <c r="C37" s="542"/>
      <c r="D37" s="542"/>
      <c r="G37" s="517"/>
      <c r="Q37" s="516"/>
    </row>
    <row r="38" spans="2:20">
      <c r="C38" s="542"/>
      <c r="D38" s="542"/>
      <c r="E38" s="567" t="s">
        <v>961</v>
      </c>
      <c r="F38" s="534"/>
      <c r="G38" s="567" t="s">
        <v>245</v>
      </c>
      <c r="H38" s="534"/>
      <c r="I38" s="567" t="s">
        <v>713</v>
      </c>
      <c r="J38" s="534"/>
      <c r="K38" s="534"/>
      <c r="L38" s="521"/>
      <c r="M38" s="521"/>
      <c r="N38" s="521"/>
      <c r="Q38" s="516"/>
    </row>
    <row r="39" spans="2:20">
      <c r="B39" s="516" t="s">
        <v>400</v>
      </c>
      <c r="C39" s="542"/>
      <c r="D39" s="542"/>
      <c r="E39" s="538">
        <f>E62</f>
        <v>0</v>
      </c>
      <c r="F39" s="563"/>
      <c r="G39" s="539" t="e">
        <f>ROUND(E39/E$50,0)</f>
        <v>#DIV/0!</v>
      </c>
      <c r="H39" s="563"/>
      <c r="I39" s="539" t="e">
        <f>E39/E$51</f>
        <v>#DIV/0!</v>
      </c>
      <c r="J39" s="563"/>
      <c r="K39" s="563"/>
      <c r="Q39" s="516"/>
    </row>
    <row r="40" spans="2:20">
      <c r="B40" s="516" t="s">
        <v>408</v>
      </c>
      <c r="C40" s="542"/>
      <c r="D40" s="542"/>
      <c r="E40" s="538">
        <f>E67</f>
        <v>0</v>
      </c>
      <c r="F40" s="563"/>
      <c r="G40" s="539" t="e">
        <f>ROUND(E40/E$50,0)</f>
        <v>#DIV/0!</v>
      </c>
      <c r="H40" s="563"/>
      <c r="I40" s="539" t="e">
        <f>E40/E$51</f>
        <v>#DIV/0!</v>
      </c>
      <c r="J40" s="563"/>
      <c r="K40" s="563"/>
      <c r="Q40" s="516"/>
    </row>
    <row r="41" spans="2:20">
      <c r="B41" s="516" t="s">
        <v>962</v>
      </c>
      <c r="C41" s="542"/>
      <c r="D41" s="542"/>
      <c r="E41" s="538">
        <f>E69+E70+E71</f>
        <v>0</v>
      </c>
      <c r="F41" s="563"/>
      <c r="G41" s="539" t="e">
        <f>ROUND(E41/E$50,0)</f>
        <v>#DIV/0!</v>
      </c>
      <c r="H41" s="563"/>
      <c r="I41" s="539" t="e">
        <f t="shared" ref="I41:I44" si="4">E41/E$51</f>
        <v>#DIV/0!</v>
      </c>
      <c r="J41" s="563"/>
      <c r="K41" s="563"/>
      <c r="Q41" s="516"/>
    </row>
    <row r="42" spans="2:20">
      <c r="B42" s="516" t="s">
        <v>3354</v>
      </c>
      <c r="C42" s="542"/>
      <c r="D42" s="542"/>
      <c r="E42" s="538">
        <f>E72</f>
        <v>0</v>
      </c>
      <c r="F42" s="563"/>
      <c r="G42" s="539"/>
      <c r="H42" s="563"/>
      <c r="I42" s="539"/>
      <c r="J42" s="563"/>
      <c r="K42" s="563"/>
      <c r="Q42" s="516"/>
    </row>
    <row r="43" spans="2:20">
      <c r="B43" s="516" t="s">
        <v>963</v>
      </c>
      <c r="C43" s="542"/>
      <c r="D43" s="542"/>
      <c r="E43" s="538">
        <f>Uses!F79</f>
        <v>0</v>
      </c>
      <c r="F43" s="563"/>
      <c r="G43" s="539" t="e">
        <f t="shared" ref="G43:G44" si="5">E43/E$50</f>
        <v>#DIV/0!</v>
      </c>
      <c r="H43" s="563"/>
      <c r="I43" s="539" t="e">
        <f t="shared" si="4"/>
        <v>#DIV/0!</v>
      </c>
      <c r="J43" s="563"/>
      <c r="K43" s="563"/>
      <c r="Q43" s="516"/>
    </row>
    <row r="44" spans="2:20">
      <c r="B44" s="516" t="s">
        <v>402</v>
      </c>
      <c r="C44" s="542"/>
      <c r="D44" s="542"/>
      <c r="E44" s="538">
        <f>O125+O126</f>
        <v>0</v>
      </c>
      <c r="F44" s="563"/>
      <c r="G44" s="539" t="e">
        <f t="shared" si="5"/>
        <v>#DIV/0!</v>
      </c>
      <c r="H44" s="563"/>
      <c r="I44" s="539" t="e">
        <f t="shared" si="4"/>
        <v>#DIV/0!</v>
      </c>
      <c r="J44" s="563"/>
      <c r="K44" s="563"/>
      <c r="Q44" s="516"/>
    </row>
    <row r="45" spans="2:20" ht="6" customHeight="1">
      <c r="C45" s="542"/>
      <c r="D45" s="542"/>
      <c r="E45" s="538"/>
      <c r="F45" s="563"/>
      <c r="G45" s="539"/>
      <c r="H45" s="563"/>
      <c r="I45" s="539"/>
      <c r="J45" s="563"/>
      <c r="K45" s="563"/>
      <c r="Q45" s="516"/>
    </row>
    <row r="46" spans="2:20">
      <c r="C46" s="542"/>
      <c r="D46" s="524" t="s">
        <v>964</v>
      </c>
      <c r="E46" s="549">
        <f>SUM(E39:E44)</f>
        <v>0</v>
      </c>
      <c r="F46" s="563"/>
      <c r="G46" s="551" t="e">
        <f>E46/E50</f>
        <v>#DIV/0!</v>
      </c>
      <c r="H46" s="563"/>
      <c r="I46" s="551" t="e">
        <f>E46/E51</f>
        <v>#DIV/0!</v>
      </c>
      <c r="J46" s="563"/>
      <c r="K46" s="563"/>
      <c r="Q46" s="516"/>
    </row>
    <row r="47" spans="2:20" ht="13.5" thickBot="1">
      <c r="B47" s="568"/>
      <c r="C47" s="568"/>
      <c r="D47" s="568"/>
      <c r="E47" s="569"/>
      <c r="F47" s="568"/>
      <c r="G47" s="568"/>
      <c r="H47" s="568"/>
      <c r="I47" s="568"/>
      <c r="J47" s="568"/>
      <c r="K47" s="568"/>
      <c r="L47" s="569"/>
      <c r="M47" s="569"/>
      <c r="N47" s="569"/>
      <c r="O47" s="569"/>
      <c r="Q47" s="516"/>
    </row>
    <row r="48" spans="2:20" ht="13.5" thickTop="1">
      <c r="E48" s="556"/>
      <c r="F48" s="542"/>
      <c r="Q48" s="516"/>
    </row>
    <row r="49" spans="2:19" s="570" customFormat="1">
      <c r="B49" s="875" t="s">
        <v>965</v>
      </c>
      <c r="C49" s="876"/>
      <c r="D49" s="876"/>
      <c r="E49" s="877"/>
      <c r="G49" s="875" t="s">
        <v>966</v>
      </c>
      <c r="H49" s="876"/>
      <c r="I49" s="876"/>
      <c r="J49" s="876"/>
      <c r="K49" s="876"/>
      <c r="L49" s="876"/>
      <c r="M49" s="876"/>
      <c r="N49" s="876"/>
      <c r="O49" s="877"/>
      <c r="P49" s="571"/>
      <c r="S49" s="572"/>
    </row>
    <row r="50" spans="2:19">
      <c r="B50" s="516" t="s">
        <v>39</v>
      </c>
      <c r="C50" s="542"/>
      <c r="D50" s="542"/>
      <c r="E50" s="573">
        <f>'DEV Info'!D27</f>
        <v>0</v>
      </c>
      <c r="G50" s="574" t="s">
        <v>3203</v>
      </c>
      <c r="H50" s="574"/>
      <c r="I50" s="574"/>
      <c r="J50" s="574"/>
      <c r="K50" s="574"/>
      <c r="L50" s="575"/>
      <c r="M50" s="575"/>
      <c r="N50" s="575"/>
      <c r="O50" s="576" t="e">
        <f>O92/O94</f>
        <v>#DIV/0!</v>
      </c>
      <c r="Q50" s="516"/>
      <c r="S50" s="577"/>
    </row>
    <row r="51" spans="2:19">
      <c r="B51" s="516" t="s">
        <v>968</v>
      </c>
      <c r="C51" s="542"/>
      <c r="D51" s="542"/>
      <c r="E51" s="515">
        <f>Bldg!H5</f>
        <v>0</v>
      </c>
      <c r="G51" s="574" t="s">
        <v>3204</v>
      </c>
      <c r="O51" s="576" t="e">
        <f>O92/M34</f>
        <v>#DIV/0!</v>
      </c>
      <c r="Q51" s="516"/>
      <c r="S51" s="577"/>
    </row>
    <row r="52" spans="2:19">
      <c r="B52" s="516" t="s">
        <v>969</v>
      </c>
      <c r="C52" s="542"/>
      <c r="D52" s="542"/>
      <c r="E52" s="521">
        <f>Site!E67</f>
        <v>890890</v>
      </c>
      <c r="G52" s="516" t="s">
        <v>308</v>
      </c>
      <c r="O52" s="707">
        <f>E46</f>
        <v>0</v>
      </c>
      <c r="Q52" s="516"/>
      <c r="S52" s="577"/>
    </row>
    <row r="53" spans="2:19">
      <c r="B53" s="516" t="s">
        <v>971</v>
      </c>
      <c r="C53" s="542"/>
      <c r="D53" s="542"/>
      <c r="E53" s="538">
        <f>Sources!F121</f>
        <v>0</v>
      </c>
      <c r="G53" s="516" t="s">
        <v>970</v>
      </c>
      <c r="O53" s="707">
        <f>(E25+E26+E27+E28+E29)*-1</f>
        <v>0</v>
      </c>
      <c r="Q53" s="516"/>
      <c r="S53" s="577"/>
    </row>
    <row r="54" spans="2:19">
      <c r="B54" s="516" t="s">
        <v>973</v>
      </c>
      <c r="C54" s="542"/>
      <c r="D54" s="542"/>
      <c r="E54" s="578" t="e">
        <f>E51/E50</f>
        <v>#DIV/0!</v>
      </c>
      <c r="G54" s="516" t="s">
        <v>972</v>
      </c>
      <c r="O54" s="707">
        <f>(E30+E31+E32)*-1</f>
        <v>0</v>
      </c>
      <c r="Q54" s="516"/>
      <c r="S54" s="577"/>
    </row>
    <row r="55" spans="2:19">
      <c r="B55" s="516" t="s">
        <v>975</v>
      </c>
      <c r="C55" s="579"/>
      <c r="D55" s="579"/>
      <c r="E55" s="580" t="e">
        <f>ROUND((-O53+-O54)/E50,0)</f>
        <v>#DIV/0!</v>
      </c>
      <c r="G55" s="516" t="s">
        <v>974</v>
      </c>
      <c r="I55" s="581" t="e">
        <f>-O55/O52</f>
        <v>#DIV/0!</v>
      </c>
      <c r="J55" s="582"/>
      <c r="O55" s="707">
        <f>(O52+O53+O54)*-1</f>
        <v>0</v>
      </c>
      <c r="Q55" s="516"/>
      <c r="S55" s="583"/>
    </row>
    <row r="56" spans="2:19">
      <c r="B56" s="584" t="s">
        <v>977</v>
      </c>
      <c r="C56" s="579"/>
      <c r="D56" s="579"/>
      <c r="E56" s="538">
        <f>E20</f>
        <v>0</v>
      </c>
      <c r="G56" s="516" t="s">
        <v>976</v>
      </c>
      <c r="I56" s="582">
        <v>0</v>
      </c>
      <c r="J56" s="582"/>
      <c r="L56" s="585"/>
      <c r="M56" s="585"/>
      <c r="N56" s="585"/>
      <c r="O56" s="707">
        <f>E33</f>
        <v>0</v>
      </c>
      <c r="Q56" s="516"/>
      <c r="S56" s="583"/>
    </row>
    <row r="57" spans="2:19">
      <c r="B57" s="584" t="s">
        <v>978</v>
      </c>
      <c r="C57" s="579"/>
      <c r="D57" s="579"/>
      <c r="E57" s="538">
        <f>Sources!C27</f>
        <v>0</v>
      </c>
      <c r="G57" s="574" t="s">
        <v>1199</v>
      </c>
      <c r="H57" s="574"/>
      <c r="I57" s="574"/>
      <c r="J57" s="574"/>
      <c r="K57" s="574"/>
      <c r="L57" s="575"/>
      <c r="M57" s="575"/>
      <c r="N57" s="575"/>
      <c r="O57" s="708">
        <f>O55+O56</f>
        <v>0</v>
      </c>
      <c r="Q57" s="516"/>
      <c r="S57" s="583"/>
    </row>
    <row r="58" spans="2:19" ht="9.75" customHeight="1">
      <c r="B58" s="584"/>
      <c r="C58" s="579"/>
      <c r="D58" s="579"/>
      <c r="G58" s="574"/>
      <c r="H58" s="574"/>
      <c r="I58" s="574"/>
      <c r="J58" s="574"/>
      <c r="K58" s="574"/>
      <c r="L58" s="575"/>
      <c r="M58" s="575"/>
      <c r="N58" s="575"/>
      <c r="O58" s="586"/>
      <c r="Q58" s="516"/>
      <c r="S58" s="583"/>
    </row>
    <row r="59" spans="2:19">
      <c r="B59" s="855" t="s">
        <v>979</v>
      </c>
      <c r="C59" s="856"/>
      <c r="D59" s="856"/>
      <c r="E59" s="857"/>
      <c r="G59" s="855" t="s">
        <v>980</v>
      </c>
      <c r="H59" s="856"/>
      <c r="I59" s="856"/>
      <c r="J59" s="856"/>
      <c r="K59" s="856"/>
      <c r="L59" s="856"/>
      <c r="M59" s="856"/>
      <c r="N59" s="856"/>
      <c r="O59" s="857"/>
      <c r="Q59" s="516"/>
      <c r="S59" s="583"/>
    </row>
    <row r="60" spans="2:19">
      <c r="B60" s="516" t="s">
        <v>400</v>
      </c>
      <c r="C60" s="587"/>
      <c r="D60" s="587"/>
      <c r="E60" s="588">
        <f>Uses!F7</f>
        <v>0</v>
      </c>
      <c r="G60" s="858" t="s">
        <v>1001</v>
      </c>
      <c r="H60" s="858"/>
      <c r="I60" s="589" t="s">
        <v>178</v>
      </c>
      <c r="J60" s="590"/>
      <c r="K60" s="859"/>
      <c r="L60" s="859"/>
      <c r="M60" s="859"/>
      <c r="N60" s="523"/>
      <c r="O60" s="523"/>
      <c r="Q60" s="516"/>
      <c r="S60" s="583"/>
    </row>
    <row r="61" spans="2:19">
      <c r="B61" s="516" t="s">
        <v>3170</v>
      </c>
      <c r="C61" s="587"/>
      <c r="D61" s="587"/>
      <c r="E61" s="588">
        <f>Uses!F8</f>
        <v>0</v>
      </c>
      <c r="G61" s="591" t="s">
        <v>618</v>
      </c>
      <c r="H61" s="592"/>
      <c r="I61" s="593">
        <f>'DEV Info'!E33</f>
        <v>0</v>
      </c>
      <c r="J61" s="590"/>
      <c r="K61" s="860"/>
      <c r="L61" s="860"/>
      <c r="M61" s="860"/>
      <c r="N61" s="523"/>
      <c r="O61" s="594" t="s">
        <v>981</v>
      </c>
      <c r="Q61" s="516"/>
      <c r="S61" s="583"/>
    </row>
    <row r="62" spans="2:19">
      <c r="C62" s="587"/>
      <c r="D62" s="524" t="s">
        <v>255</v>
      </c>
      <c r="E62" s="595">
        <f>SUM(E60:E61)</f>
        <v>0</v>
      </c>
      <c r="G62" s="591" t="s">
        <v>982</v>
      </c>
      <c r="H62" s="596"/>
      <c r="I62" s="593">
        <f>'DEV Info'!E34</f>
        <v>0</v>
      </c>
      <c r="K62" s="860"/>
      <c r="L62" s="860"/>
      <c r="M62" s="860"/>
      <c r="N62" s="523"/>
      <c r="O62" s="594" t="s">
        <v>983</v>
      </c>
      <c r="Q62" s="516"/>
      <c r="S62" s="583"/>
    </row>
    <row r="63" spans="2:19">
      <c r="E63" s="588"/>
      <c r="G63" s="591" t="s">
        <v>984</v>
      </c>
      <c r="H63" s="596"/>
      <c r="I63" s="593">
        <f>'DEV Info'!E35</f>
        <v>0</v>
      </c>
      <c r="K63" s="860"/>
      <c r="L63" s="860"/>
      <c r="M63" s="860"/>
      <c r="N63" s="523"/>
      <c r="O63" s="523"/>
      <c r="Q63" s="516"/>
      <c r="S63" s="583"/>
    </row>
    <row r="64" spans="2:19">
      <c r="B64" s="63" t="s">
        <v>1361</v>
      </c>
      <c r="E64" s="588">
        <f>Uses!F11</f>
        <v>0</v>
      </c>
      <c r="G64" s="591" t="s">
        <v>985</v>
      </c>
      <c r="H64" s="596"/>
      <c r="I64" s="593">
        <f>'DEV Info'!E36</f>
        <v>0</v>
      </c>
      <c r="K64" s="860"/>
      <c r="L64" s="860"/>
      <c r="M64" s="860"/>
      <c r="N64" s="523"/>
      <c r="O64" s="523"/>
      <c r="Q64" s="516"/>
      <c r="S64" s="583"/>
    </row>
    <row r="65" spans="2:19">
      <c r="B65" s="63" t="s">
        <v>1363</v>
      </c>
      <c r="E65" s="588">
        <f>Uses!F12</f>
        <v>0</v>
      </c>
      <c r="G65" s="597" t="s">
        <v>986</v>
      </c>
      <c r="H65" s="598"/>
      <c r="I65" s="593">
        <f>'DEV Info'!E37</f>
        <v>0</v>
      </c>
      <c r="K65" s="861"/>
      <c r="L65" s="861"/>
      <c r="M65" s="861"/>
      <c r="N65" s="523"/>
      <c r="O65" s="523"/>
      <c r="Q65" s="516"/>
      <c r="S65" s="583"/>
    </row>
    <row r="66" spans="2:19">
      <c r="B66" s="63" t="s">
        <v>1362</v>
      </c>
      <c r="E66" s="588">
        <f>Uses!F13</f>
        <v>0</v>
      </c>
      <c r="G66" s="599" t="s">
        <v>1002</v>
      </c>
      <c r="H66" s="534"/>
      <c r="I66" s="600"/>
      <c r="J66" s="523"/>
      <c r="K66" s="862">
        <f>Income!M64</f>
        <v>0</v>
      </c>
      <c r="L66" s="862"/>
      <c r="M66" s="862"/>
      <c r="N66" s="601"/>
      <c r="O66" s="601"/>
      <c r="Q66" s="516"/>
      <c r="S66" s="583"/>
    </row>
    <row r="67" spans="2:19">
      <c r="C67" s="542"/>
      <c r="D67" s="524" t="s">
        <v>256</v>
      </c>
      <c r="E67" s="602">
        <f>SUM(E64:E66)</f>
        <v>0</v>
      </c>
      <c r="G67" s="599" t="s">
        <v>187</v>
      </c>
      <c r="H67" s="534"/>
      <c r="K67" s="863">
        <f>Income!H72</f>
        <v>0</v>
      </c>
      <c r="L67" s="863"/>
      <c r="M67" s="863"/>
      <c r="Q67" s="516"/>
      <c r="S67" s="577"/>
    </row>
    <row r="68" spans="2:19">
      <c r="C68" s="542"/>
      <c r="D68" s="542"/>
      <c r="E68" s="588"/>
      <c r="G68" s="542" t="s">
        <v>987</v>
      </c>
      <c r="K68" s="878">
        <f>K66+K67</f>
        <v>0</v>
      </c>
      <c r="L68" s="878"/>
      <c r="M68" s="878"/>
      <c r="Q68" s="516"/>
      <c r="S68" s="577"/>
    </row>
    <row r="69" spans="2:19">
      <c r="B69" s="516" t="s">
        <v>257</v>
      </c>
      <c r="C69" s="603" t="e">
        <f>E69/(E$62+E$67)</f>
        <v>#DIV/0!</v>
      </c>
      <c r="D69" s="604"/>
      <c r="E69" s="588">
        <f>Uses!F18</f>
        <v>0</v>
      </c>
      <c r="G69" s="599" t="s">
        <v>988</v>
      </c>
      <c r="I69" s="605">
        <f>Income!L67</f>
        <v>0</v>
      </c>
      <c r="K69" s="866">
        <f>ROUND(K68*I69,0)</f>
        <v>0</v>
      </c>
      <c r="L69" s="866"/>
      <c r="M69" s="866"/>
      <c r="Q69" s="516"/>
      <c r="S69" s="577"/>
    </row>
    <row r="70" spans="2:19">
      <c r="B70" s="516" t="s">
        <v>258</v>
      </c>
      <c r="C70" s="603" t="e">
        <f>E70/(E$62+E$67)</f>
        <v>#DIV/0!</v>
      </c>
      <c r="D70" s="604"/>
      <c r="E70" s="588">
        <f>Uses!F19</f>
        <v>0</v>
      </c>
      <c r="G70" s="599" t="s">
        <v>989</v>
      </c>
      <c r="I70" s="606">
        <f>Income!L68</f>
        <v>0</v>
      </c>
      <c r="K70" s="863">
        <f>ROUND(K68*I70,0)</f>
        <v>0</v>
      </c>
      <c r="L70" s="863"/>
      <c r="M70" s="863"/>
      <c r="Q70" s="516"/>
      <c r="S70" s="577"/>
    </row>
    <row r="71" spans="2:19">
      <c r="B71" s="516" t="s">
        <v>259</v>
      </c>
      <c r="C71" s="603" t="e">
        <f>E71/(E$62+E$67)</f>
        <v>#DIV/0!</v>
      </c>
      <c r="D71" s="604"/>
      <c r="E71" s="588">
        <f>Uses!F20</f>
        <v>0</v>
      </c>
      <c r="G71" s="574" t="s">
        <v>990</v>
      </c>
      <c r="K71" s="867">
        <f>K68-K69-K70</f>
        <v>0</v>
      </c>
      <c r="L71" s="867"/>
      <c r="M71" s="867"/>
      <c r="Q71" s="516"/>
      <c r="S71" s="577"/>
    </row>
    <row r="72" spans="2:19">
      <c r="B72" s="516" t="s">
        <v>3353</v>
      </c>
      <c r="C72" s="603"/>
      <c r="D72" s="604"/>
      <c r="E72" s="588">
        <f>Uses!F21+Uses!F22</f>
        <v>0</v>
      </c>
      <c r="G72" s="574"/>
      <c r="K72" s="706"/>
      <c r="L72" s="706"/>
      <c r="M72" s="706"/>
      <c r="Q72" s="516"/>
      <c r="S72" s="577"/>
    </row>
    <row r="73" spans="2:19">
      <c r="B73" s="607"/>
      <c r="C73" s="534"/>
      <c r="D73" s="524" t="s">
        <v>1023</v>
      </c>
      <c r="E73" s="595">
        <f>E62+E67+E69+E70+E71+E72</f>
        <v>0</v>
      </c>
      <c r="Q73" s="516"/>
      <c r="S73" s="577"/>
    </row>
    <row r="74" spans="2:19">
      <c r="C74" s="542"/>
      <c r="D74" s="542"/>
      <c r="E74" s="588"/>
      <c r="Q74" s="516"/>
      <c r="S74" s="577"/>
    </row>
    <row r="75" spans="2:19">
      <c r="B75" s="855" t="s">
        <v>992</v>
      </c>
      <c r="C75" s="856"/>
      <c r="D75" s="856"/>
      <c r="E75" s="857"/>
      <c r="G75" s="868" t="s">
        <v>991</v>
      </c>
      <c r="H75" s="869"/>
      <c r="I75" s="869"/>
      <c r="J75" s="869"/>
      <c r="K75" s="869"/>
      <c r="L75" s="869"/>
      <c r="M75" s="869"/>
      <c r="N75" s="869"/>
      <c r="O75" s="870"/>
      <c r="Q75" s="516"/>
      <c r="S75" s="577"/>
    </row>
    <row r="76" spans="2:19">
      <c r="B76" s="63" t="s">
        <v>291</v>
      </c>
      <c r="C76" s="608"/>
      <c r="D76" s="608"/>
      <c r="E76" s="588">
        <f>Uses!F27</f>
        <v>0</v>
      </c>
      <c r="K76" s="523" t="s">
        <v>245</v>
      </c>
      <c r="Q76" s="516"/>
      <c r="S76" s="577"/>
    </row>
    <row r="77" spans="2:19">
      <c r="B77" s="63" t="s">
        <v>292</v>
      </c>
      <c r="C77" s="608"/>
      <c r="D77" s="608"/>
      <c r="E77" s="588">
        <f>Uses!F28</f>
        <v>0</v>
      </c>
      <c r="G77" s="609" t="s">
        <v>794</v>
      </c>
      <c r="K77" s="610" t="e">
        <f>ROUND(O77/E$50,0)</f>
        <v>#DIV/0!</v>
      </c>
      <c r="L77" s="584"/>
      <c r="M77" s="584"/>
      <c r="N77" s="584"/>
      <c r="O77" s="580">
        <f>Expenses!J21</f>
        <v>0</v>
      </c>
      <c r="Q77" s="516"/>
      <c r="S77" s="577"/>
    </row>
    <row r="78" spans="2:19">
      <c r="B78" s="63" t="s">
        <v>293</v>
      </c>
      <c r="C78" s="608"/>
      <c r="D78" s="608"/>
      <c r="E78" s="588">
        <f>Uses!F29</f>
        <v>0</v>
      </c>
      <c r="G78" s="609" t="s">
        <v>280</v>
      </c>
      <c r="K78" s="610" t="e">
        <f t="shared" ref="K78:K85" si="6">ROUND(O78/E$50,0)</f>
        <v>#DIV/0!</v>
      </c>
      <c r="L78" s="584"/>
      <c r="M78" s="584"/>
      <c r="N78" s="584"/>
      <c r="O78" s="580">
        <f>Expenses!J30</f>
        <v>0</v>
      </c>
      <c r="Q78" s="516"/>
      <c r="S78" s="577"/>
    </row>
    <row r="79" spans="2:19">
      <c r="B79" s="63" t="s">
        <v>294</v>
      </c>
      <c r="C79" s="608"/>
      <c r="D79" s="608"/>
      <c r="E79" s="588">
        <f>Uses!F30</f>
        <v>0</v>
      </c>
      <c r="G79" s="609" t="s">
        <v>412</v>
      </c>
      <c r="K79" s="610" t="e">
        <f t="shared" si="6"/>
        <v>#DIV/0!</v>
      </c>
      <c r="L79" s="584"/>
      <c r="M79" s="584"/>
      <c r="N79" s="584"/>
      <c r="O79" s="580">
        <f>Expenses!J53</f>
        <v>0</v>
      </c>
      <c r="Q79" s="516"/>
      <c r="S79" s="577"/>
    </row>
    <row r="80" spans="2:19">
      <c r="B80" s="63" t="s">
        <v>295</v>
      </c>
      <c r="C80" s="608"/>
      <c r="D80" s="608"/>
      <c r="E80" s="588">
        <f>Uses!F31</f>
        <v>0</v>
      </c>
      <c r="G80" s="609" t="s">
        <v>413</v>
      </c>
      <c r="K80" s="610" t="e">
        <f t="shared" si="6"/>
        <v>#DIV/0!</v>
      </c>
      <c r="L80" s="584"/>
      <c r="M80" s="584"/>
      <c r="N80" s="584"/>
      <c r="O80" s="611">
        <f>Expenses!J65</f>
        <v>0</v>
      </c>
      <c r="Q80" s="516"/>
      <c r="S80" s="577"/>
    </row>
    <row r="81" spans="2:25">
      <c r="B81" s="63" t="s">
        <v>296</v>
      </c>
      <c r="C81" s="542"/>
      <c r="D81" s="542"/>
      <c r="E81" s="588">
        <f>Uses!F32</f>
        <v>0</v>
      </c>
      <c r="G81" s="612" t="s">
        <v>241</v>
      </c>
      <c r="K81" s="610" t="e">
        <f t="shared" si="6"/>
        <v>#DIV/0!</v>
      </c>
      <c r="L81" s="521"/>
      <c r="M81" s="521"/>
      <c r="N81" s="521"/>
      <c r="O81" s="613">
        <f>SUM(O77:O80)</f>
        <v>0</v>
      </c>
      <c r="Q81" s="516"/>
      <c r="S81" s="577"/>
    </row>
    <row r="82" spans="2:25">
      <c r="B82" s="63" t="s">
        <v>297</v>
      </c>
      <c r="C82" s="542"/>
      <c r="D82" s="542"/>
      <c r="E82" s="588">
        <f>Uses!F33</f>
        <v>0</v>
      </c>
      <c r="L82" s="516"/>
      <c r="M82" s="516"/>
      <c r="N82" s="516"/>
      <c r="Q82" s="516"/>
      <c r="S82" s="577"/>
    </row>
    <row r="83" spans="2:25">
      <c r="B83" s="63" t="s">
        <v>298</v>
      </c>
      <c r="C83" s="542"/>
      <c r="D83" s="542"/>
      <c r="E83" s="588">
        <f>Uses!F34</f>
        <v>0</v>
      </c>
      <c r="G83" s="609" t="s">
        <v>414</v>
      </c>
      <c r="K83" s="610" t="e">
        <f t="shared" si="6"/>
        <v>#DIV/0!</v>
      </c>
      <c r="O83" s="521">
        <f>Expenses!J69</f>
        <v>0</v>
      </c>
      <c r="Q83" s="516"/>
      <c r="S83" s="577"/>
    </row>
    <row r="84" spans="2:25">
      <c r="B84" s="63" t="s">
        <v>881</v>
      </c>
      <c r="C84" s="542"/>
      <c r="D84" s="542"/>
      <c r="E84" s="588">
        <f>Uses!F35</f>
        <v>0</v>
      </c>
      <c r="Q84" s="516"/>
      <c r="S84" s="577"/>
    </row>
    <row r="85" spans="2:25">
      <c r="B85" s="63" t="s">
        <v>269</v>
      </c>
      <c r="E85" s="588">
        <f>Uses!F36</f>
        <v>0</v>
      </c>
      <c r="G85" s="612" t="s">
        <v>415</v>
      </c>
      <c r="K85" s="610" t="e">
        <f t="shared" si="6"/>
        <v>#DIV/0!</v>
      </c>
      <c r="L85" s="584"/>
      <c r="M85" s="584"/>
      <c r="N85" s="584"/>
      <c r="O85" s="614">
        <f>SUM(O81:O83)</f>
        <v>0</v>
      </c>
      <c r="Q85" s="516"/>
      <c r="S85" s="577"/>
    </row>
    <row r="86" spans="2:25">
      <c r="B86" s="63" t="s">
        <v>1407</v>
      </c>
      <c r="D86" s="615"/>
      <c r="E86" s="588">
        <f>Uses!F37</f>
        <v>0</v>
      </c>
      <c r="Q86" s="516"/>
    </row>
    <row r="87" spans="2:25">
      <c r="B87" s="63" t="s">
        <v>1408</v>
      </c>
      <c r="D87" s="615"/>
      <c r="E87" s="588">
        <f>Uses!F38</f>
        <v>0</v>
      </c>
      <c r="F87" s="534"/>
      <c r="Q87" s="516"/>
    </row>
    <row r="88" spans="2:25">
      <c r="B88" s="63" t="s">
        <v>299</v>
      </c>
      <c r="E88" s="588">
        <f>Uses!F39</f>
        <v>0</v>
      </c>
      <c r="F88" s="534"/>
      <c r="Q88" s="516"/>
    </row>
    <row r="89" spans="2:25">
      <c r="B89" s="63" t="s">
        <v>300</v>
      </c>
      <c r="C89" s="542"/>
      <c r="D89" s="542"/>
      <c r="E89" s="588">
        <f>Uses!F40</f>
        <v>0</v>
      </c>
      <c r="F89" s="558"/>
      <c r="G89" s="855" t="s">
        <v>993</v>
      </c>
      <c r="H89" s="856"/>
      <c r="I89" s="856"/>
      <c r="J89" s="856"/>
      <c r="K89" s="856"/>
      <c r="L89" s="856"/>
      <c r="M89" s="856"/>
      <c r="N89" s="856"/>
      <c r="O89" s="857"/>
      <c r="Q89" s="516"/>
    </row>
    <row r="90" spans="2:25">
      <c r="B90" s="63" t="s">
        <v>198</v>
      </c>
      <c r="C90" s="542"/>
      <c r="D90" s="542"/>
      <c r="E90" s="588">
        <f>Uses!F41</f>
        <v>0</v>
      </c>
      <c r="G90" s="542" t="s">
        <v>994</v>
      </c>
      <c r="O90" s="517">
        <f>K71</f>
        <v>0</v>
      </c>
      <c r="Q90" s="516"/>
    </row>
    <row r="91" spans="2:25">
      <c r="B91" s="63" t="s">
        <v>301</v>
      </c>
      <c r="C91" s="604"/>
      <c r="D91" s="604"/>
      <c r="E91" s="588">
        <f>Uses!F42</f>
        <v>0</v>
      </c>
      <c r="G91" s="542" t="s">
        <v>995</v>
      </c>
      <c r="O91" s="547">
        <f>O85</f>
        <v>0</v>
      </c>
      <c r="Q91" s="516"/>
    </row>
    <row r="92" spans="2:25">
      <c r="B92" s="63" t="s">
        <v>302</v>
      </c>
      <c r="C92" s="542"/>
      <c r="D92" s="542"/>
      <c r="E92" s="588">
        <f>Uses!F43</f>
        <v>0</v>
      </c>
      <c r="G92" s="612" t="s">
        <v>419</v>
      </c>
      <c r="O92" s="538">
        <f>O90-O91</f>
        <v>0</v>
      </c>
      <c r="Q92" s="516"/>
    </row>
    <row r="93" spans="2:25">
      <c r="B93" s="63" t="s">
        <v>303</v>
      </c>
      <c r="C93" s="542"/>
      <c r="D93" s="542"/>
      <c r="E93" s="588">
        <f>Uses!F44</f>
        <v>0</v>
      </c>
      <c r="O93" s="616"/>
      <c r="Q93" s="516"/>
    </row>
    <row r="94" spans="2:25" ht="12.75" customHeight="1">
      <c r="B94" s="63" t="s">
        <v>304</v>
      </c>
      <c r="C94" s="542"/>
      <c r="D94" s="542"/>
      <c r="E94" s="588">
        <f>Uses!F45</f>
        <v>0</v>
      </c>
      <c r="G94" s="542" t="s">
        <v>3276</v>
      </c>
      <c r="O94" s="547">
        <f>SUM(M25:M29)</f>
        <v>0</v>
      </c>
      <c r="Q94" s="516"/>
      <c r="S94" s="865"/>
      <c r="T94" s="865"/>
      <c r="U94" s="617"/>
      <c r="V94" s="617"/>
      <c r="W94" s="617"/>
      <c r="X94" s="617"/>
      <c r="Y94" s="617"/>
    </row>
    <row r="95" spans="2:25">
      <c r="B95" s="63" t="s">
        <v>271</v>
      </c>
      <c r="E95" s="588">
        <f>Uses!F46</f>
        <v>0</v>
      </c>
      <c r="G95" s="612" t="s">
        <v>996</v>
      </c>
      <c r="O95" s="618">
        <f>O92-O94</f>
        <v>0</v>
      </c>
      <c r="Q95" s="516"/>
      <c r="S95" s="865"/>
      <c r="T95" s="865"/>
      <c r="U95" s="617"/>
      <c r="V95" s="617"/>
      <c r="W95" s="617"/>
      <c r="X95" s="617"/>
      <c r="Y95" s="617"/>
    </row>
    <row r="96" spans="2:25">
      <c r="B96" s="63" t="s">
        <v>305</v>
      </c>
      <c r="C96" s="542"/>
      <c r="D96" s="542"/>
      <c r="E96" s="588">
        <f>Uses!F47</f>
        <v>0</v>
      </c>
      <c r="G96" s="609"/>
      <c r="I96" s="523"/>
      <c r="J96" s="523"/>
      <c r="K96" s="523"/>
      <c r="O96" s="516"/>
      <c r="Q96" s="516"/>
      <c r="S96" s="865"/>
      <c r="T96" s="865"/>
      <c r="U96" s="617"/>
      <c r="V96" s="617"/>
      <c r="W96" s="617"/>
      <c r="X96" s="617"/>
      <c r="Y96" s="617"/>
    </row>
    <row r="97" spans="2:20">
      <c r="B97" s="63" t="s">
        <v>262</v>
      </c>
      <c r="E97" s="588">
        <f>Uses!F48</f>
        <v>0</v>
      </c>
      <c r="G97" s="516" t="s">
        <v>17</v>
      </c>
      <c r="H97" s="619"/>
      <c r="I97" s="620" t="e">
        <f>-O53/(O52-K122)</f>
        <v>#DIV/0!</v>
      </c>
      <c r="O97" s="621"/>
      <c r="Q97" s="516"/>
      <c r="S97" s="865"/>
      <c r="T97" s="865"/>
    </row>
    <row r="98" spans="2:20">
      <c r="B98" s="63" t="s">
        <v>263</v>
      </c>
      <c r="C98" s="542"/>
      <c r="D98" s="622"/>
      <c r="E98" s="588">
        <f>Uses!F49</f>
        <v>0</v>
      </c>
      <c r="G98" s="516" t="s">
        <v>997</v>
      </c>
      <c r="H98" s="619"/>
      <c r="I98" s="620">
        <f>-O53/E52</f>
        <v>0</v>
      </c>
      <c r="L98" s="623"/>
      <c r="M98" s="623"/>
      <c r="N98" s="623"/>
      <c r="O98" s="564"/>
      <c r="Q98" s="516"/>
      <c r="S98" s="865"/>
      <c r="T98" s="865"/>
    </row>
    <row r="99" spans="2:20" ht="15">
      <c r="B99" s="63" t="s">
        <v>264</v>
      </c>
      <c r="E99" s="588">
        <f>Uses!F50</f>
        <v>0</v>
      </c>
      <c r="I99" s="63"/>
      <c r="J99" s="63"/>
      <c r="K99" s="63"/>
      <c r="L99" s="624"/>
      <c r="M99" s="625"/>
      <c r="N99" s="364"/>
      <c r="O99" s="626"/>
      <c r="Q99" s="516"/>
    </row>
    <row r="100" spans="2:20" ht="15">
      <c r="B100" s="63" t="s">
        <v>266</v>
      </c>
      <c r="E100" s="588">
        <f>Uses!F51</f>
        <v>0</v>
      </c>
      <c r="G100" s="627"/>
      <c r="H100" s="63"/>
      <c r="I100"/>
      <c r="J100"/>
      <c r="K100" s="63"/>
      <c r="L100" s="624"/>
      <c r="M100" s="624"/>
      <c r="N100" s="624"/>
      <c r="O100" s="300"/>
      <c r="Q100" s="516"/>
    </row>
    <row r="101" spans="2:20">
      <c r="B101" s="63" t="s">
        <v>1406</v>
      </c>
      <c r="E101" s="588">
        <f>Uses!F52</f>
        <v>0</v>
      </c>
      <c r="G101" s="29"/>
      <c r="H101" s="29"/>
      <c r="I101" s="29"/>
      <c r="J101" s="29"/>
      <c r="K101" s="29"/>
      <c r="L101" s="624"/>
      <c r="M101" s="29"/>
      <c r="N101" s="624"/>
      <c r="O101" s="29"/>
      <c r="Q101" s="516"/>
    </row>
    <row r="102" spans="2:20" ht="15">
      <c r="B102" s="63" t="s">
        <v>267</v>
      </c>
      <c r="E102" s="588">
        <f>Uses!F53</f>
        <v>0</v>
      </c>
      <c r="G102" s="72"/>
      <c r="H102" s="72"/>
      <c r="I102" s="72"/>
      <c r="J102" s="628"/>
      <c r="K102" s="462"/>
      <c r="L102" s="624"/>
      <c r="M102" s="629"/>
      <c r="N102" s="624"/>
      <c r="O102" s="300"/>
      <c r="Q102" s="516"/>
    </row>
    <row r="103" spans="2:20" ht="15">
      <c r="B103" s="63" t="s">
        <v>268</v>
      </c>
      <c r="E103" s="588">
        <f>Uses!F54</f>
        <v>0</v>
      </c>
      <c r="G103" s="72"/>
      <c r="H103" s="72"/>
      <c r="I103" s="72"/>
      <c r="J103" s="628"/>
      <c r="K103" s="462"/>
      <c r="L103" s="624"/>
      <c r="M103" s="629"/>
      <c r="N103" s="624"/>
      <c r="O103" s="300"/>
      <c r="Q103" s="516"/>
    </row>
    <row r="104" spans="2:20" ht="15">
      <c r="B104" s="63" t="s">
        <v>1163</v>
      </c>
      <c r="E104" s="588">
        <f>Uses!F55</f>
        <v>0</v>
      </c>
      <c r="G104" s="72"/>
      <c r="H104" s="72"/>
      <c r="I104" s="72"/>
      <c r="J104" s="628"/>
      <c r="K104" s="462"/>
      <c r="L104" s="624"/>
      <c r="M104" s="629"/>
      <c r="N104" s="624"/>
      <c r="O104" s="300"/>
      <c r="Q104" s="516"/>
    </row>
    <row r="105" spans="2:20" ht="15">
      <c r="B105" s="63" t="s">
        <v>270</v>
      </c>
      <c r="E105" s="588">
        <f>Uses!F56</f>
        <v>0</v>
      </c>
      <c r="G105" s="72"/>
      <c r="H105" s="72"/>
      <c r="I105" s="72"/>
      <c r="J105" s="628"/>
      <c r="K105" s="462"/>
      <c r="L105" s="624"/>
      <c r="M105" s="629"/>
      <c r="N105" s="624"/>
      <c r="O105" s="300"/>
      <c r="Q105" s="516"/>
    </row>
    <row r="106" spans="2:20" ht="15">
      <c r="B106" s="63" t="s">
        <v>272</v>
      </c>
      <c r="E106" s="588">
        <f>Uses!F57</f>
        <v>0</v>
      </c>
      <c r="G106" s="72"/>
      <c r="H106" s="72"/>
      <c r="I106" s="72"/>
      <c r="J106" s="628"/>
      <c r="K106" s="463"/>
      <c r="L106" s="624"/>
      <c r="M106" s="629"/>
      <c r="N106" s="624"/>
      <c r="O106" s="300"/>
      <c r="Q106" s="516"/>
    </row>
    <row r="107" spans="2:20" ht="15">
      <c r="B107" s="63" t="s">
        <v>273</v>
      </c>
      <c r="E107" s="588">
        <f>Uses!F58</f>
        <v>0</v>
      </c>
      <c r="G107" s="72"/>
      <c r="H107" s="72"/>
      <c r="I107" s="72"/>
      <c r="J107" s="628"/>
      <c r="K107" s="462"/>
      <c r="L107" s="624"/>
      <c r="M107" s="629"/>
      <c r="N107" s="624"/>
      <c r="O107" s="300"/>
      <c r="Q107" s="516"/>
    </row>
    <row r="108" spans="2:20" ht="15">
      <c r="B108" s="63" t="s">
        <v>274</v>
      </c>
      <c r="E108" s="588">
        <f>Uses!F59</f>
        <v>0</v>
      </c>
      <c r="G108"/>
      <c r="H108"/>
      <c r="I108" s="26"/>
      <c r="J108" s="65"/>
      <c r="K108" s="63"/>
      <c r="L108" s="624"/>
      <c r="M108" s="624"/>
      <c r="N108" s="624"/>
      <c r="Q108" s="516"/>
    </row>
    <row r="109" spans="2:20">
      <c r="B109" s="63" t="s">
        <v>275</v>
      </c>
      <c r="E109" s="588">
        <f>Uses!F60</f>
        <v>0</v>
      </c>
      <c r="O109" s="516"/>
      <c r="Q109" s="516"/>
    </row>
    <row r="110" spans="2:20">
      <c r="B110" s="63" t="s">
        <v>276</v>
      </c>
      <c r="E110" s="588">
        <f>Uses!F61</f>
        <v>0</v>
      </c>
      <c r="F110" s="630"/>
      <c r="G110" s="574" t="s">
        <v>3228</v>
      </c>
      <c r="L110" s="516"/>
      <c r="M110" s="516"/>
      <c r="N110" s="516"/>
      <c r="Q110" s="516"/>
    </row>
    <row r="111" spans="2:20">
      <c r="B111" s="63" t="s">
        <v>277</v>
      </c>
      <c r="E111" s="588">
        <f>Uses!F62</f>
        <v>0</v>
      </c>
      <c r="F111" s="631"/>
      <c r="H111" s="542" t="s">
        <v>1168</v>
      </c>
      <c r="I111" s="542"/>
      <c r="J111" s="542"/>
      <c r="K111" s="542"/>
      <c r="M111" s="632">
        <f>Uses!F88</f>
        <v>0</v>
      </c>
      <c r="N111" s="632"/>
      <c r="Q111" s="516"/>
    </row>
    <row r="112" spans="2:20">
      <c r="B112" s="63" t="s">
        <v>278</v>
      </c>
      <c r="E112" s="588">
        <f>Uses!F63</f>
        <v>0</v>
      </c>
      <c r="G112" s="633">
        <v>1</v>
      </c>
      <c r="H112" s="542">
        <f>Uses!D89</f>
        <v>0</v>
      </c>
      <c r="I112" s="542"/>
      <c r="J112" s="542"/>
      <c r="K112" s="542"/>
      <c r="L112" s="631"/>
      <c r="M112" s="632">
        <f>Uses!F89</f>
        <v>0</v>
      </c>
      <c r="N112" s="632"/>
      <c r="Q112" s="516"/>
    </row>
    <row r="113" spans="2:19">
      <c r="B113" s="63" t="s">
        <v>279</v>
      </c>
      <c r="E113" s="588">
        <f>Uses!F64</f>
        <v>0</v>
      </c>
      <c r="G113" s="633">
        <v>2</v>
      </c>
      <c r="H113" s="542">
        <f>Uses!D90</f>
        <v>0</v>
      </c>
      <c r="I113" s="542"/>
      <c r="J113" s="542"/>
      <c r="K113" s="542"/>
      <c r="M113" s="632">
        <f>Uses!F90</f>
        <v>0</v>
      </c>
      <c r="N113" s="632"/>
      <c r="Q113" s="516"/>
    </row>
    <row r="114" spans="2:19">
      <c r="B114" s="63" t="s">
        <v>280</v>
      </c>
      <c r="E114" s="588">
        <f>Uses!F65</f>
        <v>0</v>
      </c>
      <c r="G114" s="633">
        <v>3</v>
      </c>
      <c r="H114" s="542">
        <f>Uses!D91</f>
        <v>0</v>
      </c>
      <c r="I114" s="542"/>
      <c r="J114" s="542"/>
      <c r="K114" s="542"/>
      <c r="M114" s="632">
        <f>Uses!F91</f>
        <v>0</v>
      </c>
      <c r="N114" s="632"/>
      <c r="Q114" s="516"/>
    </row>
    <row r="115" spans="2:19">
      <c r="B115" s="63" t="s">
        <v>3296</v>
      </c>
      <c r="E115" s="517">
        <f>K122</f>
        <v>0</v>
      </c>
      <c r="G115" s="633">
        <v>4</v>
      </c>
      <c r="H115" s="542">
        <f>Uses!D92</f>
        <v>0</v>
      </c>
      <c r="I115" s="542"/>
      <c r="J115" s="542"/>
      <c r="K115" s="542"/>
      <c r="M115" s="632">
        <f>Uses!F92</f>
        <v>0</v>
      </c>
      <c r="N115" s="632"/>
      <c r="Q115" s="516"/>
    </row>
    <row r="116" spans="2:19">
      <c r="B116" s="705" t="s">
        <v>3171</v>
      </c>
      <c r="E116" s="588">
        <f>Uses!F68</f>
        <v>0</v>
      </c>
      <c r="G116" s="633">
        <v>5</v>
      </c>
      <c r="H116" s="542">
        <f>Uses!D93</f>
        <v>0</v>
      </c>
      <c r="I116" s="542"/>
      <c r="J116" s="542"/>
      <c r="K116" s="542"/>
      <c r="M116" s="632">
        <f>Uses!F93</f>
        <v>0</v>
      </c>
      <c r="N116" s="632"/>
      <c r="O116" s="634"/>
      <c r="Q116" s="516"/>
    </row>
    <row r="117" spans="2:19">
      <c r="B117" s="63" t="s">
        <v>265</v>
      </c>
      <c r="C117" s="635" t="e">
        <f>Uses!D67</f>
        <v>#DIV/0!</v>
      </c>
      <c r="D117" s="630" t="s">
        <v>3180</v>
      </c>
      <c r="E117" s="588">
        <f>Uses!F67</f>
        <v>0</v>
      </c>
      <c r="G117" s="633">
        <v>6</v>
      </c>
      <c r="H117" s="542">
        <f>Uses!D94</f>
        <v>0</v>
      </c>
      <c r="I117" s="542"/>
      <c r="J117" s="542"/>
      <c r="K117" s="542"/>
      <c r="L117" s="634"/>
      <c r="M117" s="632">
        <f>Uses!F94</f>
        <v>0</v>
      </c>
      <c r="N117" s="632"/>
      <c r="O117" s="634"/>
      <c r="Q117" s="516"/>
    </row>
    <row r="118" spans="2:19">
      <c r="B118" s="63" t="s">
        <v>281</v>
      </c>
      <c r="C118" s="630">
        <f>Uses!D69</f>
        <v>0</v>
      </c>
      <c r="D118" s="630"/>
      <c r="E118" s="588">
        <f>Uses!F69</f>
        <v>0</v>
      </c>
      <c r="G118" s="633">
        <v>7</v>
      </c>
      <c r="H118" s="542">
        <f>Uses!D95</f>
        <v>0</v>
      </c>
      <c r="I118" s="542"/>
      <c r="J118" s="542"/>
      <c r="K118" s="542"/>
      <c r="L118" s="617"/>
      <c r="M118" s="632">
        <f>Uses!F95</f>
        <v>0</v>
      </c>
      <c r="N118" s="632"/>
      <c r="Q118" s="516"/>
    </row>
    <row r="119" spans="2:19">
      <c r="B119" s="63" t="s">
        <v>282</v>
      </c>
      <c r="C119" s="630">
        <f>Uses!D70</f>
        <v>0</v>
      </c>
      <c r="E119" s="588">
        <f>Uses!F70</f>
        <v>0</v>
      </c>
      <c r="G119" s="633">
        <v>8</v>
      </c>
      <c r="H119" s="542">
        <f>Uses!D96</f>
        <v>0</v>
      </c>
      <c r="I119" s="542"/>
      <c r="J119" s="542"/>
      <c r="K119" s="542"/>
      <c r="L119" s="617"/>
      <c r="M119" s="632">
        <f>Uses!F96</f>
        <v>0</v>
      </c>
      <c r="N119" s="632"/>
      <c r="Q119" s="516"/>
    </row>
    <row r="120" spans="2:19">
      <c r="B120" s="63" t="s">
        <v>283</v>
      </c>
      <c r="C120" s="630">
        <f>Uses!D71</f>
        <v>0</v>
      </c>
      <c r="E120" s="588">
        <f>Uses!F71</f>
        <v>0</v>
      </c>
      <c r="G120" s="633">
        <v>9</v>
      </c>
      <c r="H120" s="542">
        <f>Uses!D97</f>
        <v>0</v>
      </c>
      <c r="I120" s="542"/>
      <c r="J120" s="542"/>
      <c r="K120" s="542"/>
      <c r="L120" s="617"/>
      <c r="M120" s="632">
        <f>Uses!F97</f>
        <v>0</v>
      </c>
      <c r="N120" s="632"/>
      <c r="Q120" s="516"/>
    </row>
    <row r="121" spans="2:19">
      <c r="B121" s="63" t="s">
        <v>284</v>
      </c>
      <c r="C121" s="630">
        <f>Uses!D72</f>
        <v>0</v>
      </c>
      <c r="E121" s="588">
        <f>Uses!F72</f>
        <v>0</v>
      </c>
      <c r="G121" s="633">
        <v>10</v>
      </c>
      <c r="H121" s="542">
        <f>Uses!D98</f>
        <v>0</v>
      </c>
      <c r="I121" s="542"/>
      <c r="J121" s="542"/>
      <c r="K121" s="542"/>
      <c r="M121" s="632">
        <f>Uses!F98</f>
        <v>0</v>
      </c>
      <c r="N121" s="632"/>
      <c r="Q121" s="516"/>
    </row>
    <row r="122" spans="2:19">
      <c r="B122" s="63" t="s">
        <v>285</v>
      </c>
      <c r="C122" s="630">
        <f>Uses!D73</f>
        <v>0</v>
      </c>
      <c r="E122" s="588">
        <f>Uses!F73</f>
        <v>0</v>
      </c>
      <c r="K122" s="854">
        <f>SUM(M111:M121)</f>
        <v>0</v>
      </c>
      <c r="L122" s="854"/>
      <c r="M122" s="854"/>
      <c r="N122" s="636"/>
      <c r="Q122" s="516"/>
    </row>
    <row r="123" spans="2:19">
      <c r="B123" s="63" t="s">
        <v>286</v>
      </c>
      <c r="C123" s="630">
        <f>Uses!D74</f>
        <v>0</v>
      </c>
      <c r="E123" s="588">
        <f>Uses!F74</f>
        <v>0</v>
      </c>
      <c r="G123" s="855" t="s">
        <v>998</v>
      </c>
      <c r="H123" s="856"/>
      <c r="I123" s="856"/>
      <c r="J123" s="856"/>
      <c r="K123" s="856"/>
      <c r="L123" s="856"/>
      <c r="M123" s="856"/>
      <c r="N123" s="856"/>
      <c r="O123" s="857"/>
      <c r="Q123" s="516"/>
    </row>
    <row r="124" spans="2:19">
      <c r="B124" s="63" t="s">
        <v>287</v>
      </c>
      <c r="C124" s="630">
        <f>Uses!D75</f>
        <v>0</v>
      </c>
      <c r="E124" s="588">
        <f>Uses!F75</f>
        <v>0</v>
      </c>
      <c r="G124" s="516" t="s">
        <v>1022</v>
      </c>
      <c r="H124" s="542"/>
      <c r="I124" s="542"/>
      <c r="J124" s="517">
        <f>E131+E73</f>
        <v>0</v>
      </c>
      <c r="L124" s="516"/>
      <c r="N124" s="516"/>
      <c r="O124" s="588">
        <f>E73</f>
        <v>0</v>
      </c>
      <c r="Q124" s="516"/>
    </row>
    <row r="125" spans="2:19">
      <c r="B125" s="63" t="s">
        <v>288</v>
      </c>
      <c r="C125" s="630">
        <f>Uses!D76</f>
        <v>0</v>
      </c>
      <c r="E125" s="588">
        <f>Uses!F76</f>
        <v>0</v>
      </c>
      <c r="G125" s="516" t="s">
        <v>3297</v>
      </c>
      <c r="H125" s="542"/>
      <c r="I125" s="542"/>
      <c r="L125" s="516"/>
      <c r="N125" s="516"/>
      <c r="O125" s="637">
        <f>Uses!F83</f>
        <v>0</v>
      </c>
      <c r="Q125" s="516"/>
      <c r="S125" s="577"/>
    </row>
    <row r="126" spans="2:19">
      <c r="B126" s="63" t="s">
        <v>289</v>
      </c>
      <c r="C126" s="630">
        <f>Uses!D77</f>
        <v>0</v>
      </c>
      <c r="E126" s="588">
        <f>Uses!F77</f>
        <v>0</v>
      </c>
      <c r="G126" s="516" t="s">
        <v>417</v>
      </c>
      <c r="L126" s="516"/>
      <c r="N126" s="516"/>
      <c r="O126" s="637">
        <f>Uses!F82</f>
        <v>0</v>
      </c>
      <c r="Q126" s="516"/>
      <c r="S126" s="577"/>
    </row>
    <row r="127" spans="2:19">
      <c r="B127" s="63" t="s">
        <v>290</v>
      </c>
      <c r="C127" s="630">
        <f>Uses!D78</f>
        <v>0</v>
      </c>
      <c r="E127" s="588">
        <f>Uses!F78</f>
        <v>0</v>
      </c>
      <c r="G127" s="516" t="s">
        <v>963</v>
      </c>
      <c r="H127" s="542"/>
      <c r="I127" s="542"/>
      <c r="L127" s="516"/>
      <c r="N127" s="516"/>
      <c r="O127" s="638">
        <f>E128</f>
        <v>0</v>
      </c>
      <c r="Q127" s="516"/>
      <c r="S127" s="577"/>
    </row>
    <row r="128" spans="2:19" ht="15">
      <c r="B128" s="177"/>
      <c r="D128" s="524" t="s">
        <v>3175</v>
      </c>
      <c r="E128" s="588">
        <f>SUM(E76:E127)</f>
        <v>0</v>
      </c>
      <c r="G128" s="612" t="s">
        <v>999</v>
      </c>
      <c r="H128" s="542"/>
      <c r="I128" s="542"/>
      <c r="L128" s="516"/>
      <c r="N128" s="516"/>
      <c r="O128" s="639">
        <f>SUM(O124:O127)</f>
        <v>0</v>
      </c>
      <c r="Q128" s="516"/>
      <c r="S128" s="577"/>
    </row>
    <row r="129" spans="3:19">
      <c r="Q129" s="516"/>
      <c r="S129" s="577"/>
    </row>
    <row r="130" spans="3:19">
      <c r="C130" s="523"/>
      <c r="D130" s="622"/>
      <c r="E130" s="640"/>
      <c r="Q130" s="516"/>
      <c r="S130" s="577"/>
    </row>
    <row r="131" spans="3:19">
      <c r="C131" s="542"/>
      <c r="D131" s="524"/>
      <c r="E131" s="641"/>
      <c r="Q131" s="516"/>
      <c r="S131" s="577"/>
    </row>
    <row r="132" spans="3:19">
      <c r="Q132" s="516"/>
      <c r="S132" s="577"/>
    </row>
    <row r="133" spans="3:19">
      <c r="E133" s="516"/>
      <c r="Q133" s="516"/>
      <c r="S133" s="577"/>
    </row>
    <row r="134" spans="3:19">
      <c r="E134" s="516"/>
      <c r="Q134" s="516"/>
      <c r="S134" s="577"/>
    </row>
    <row r="135" spans="3:19">
      <c r="E135" s="516"/>
      <c r="Q135" s="516"/>
      <c r="S135" s="577"/>
    </row>
    <row r="136" spans="3:19">
      <c r="E136" s="516"/>
      <c r="Q136" s="516"/>
      <c r="S136" s="577"/>
    </row>
    <row r="137" spans="3:19">
      <c r="E137" s="516"/>
      <c r="Q137" s="516"/>
      <c r="S137" s="577"/>
    </row>
    <row r="138" spans="3:19">
      <c r="E138" s="516"/>
      <c r="Q138" s="516"/>
      <c r="S138" s="577"/>
    </row>
    <row r="139" spans="3:19">
      <c r="C139" s="542"/>
      <c r="D139" s="542"/>
      <c r="Q139" s="516"/>
    </row>
    <row r="140" spans="3:19">
      <c r="Q140" s="516"/>
    </row>
    <row r="141" spans="3:19">
      <c r="Q141" s="516"/>
    </row>
    <row r="142" spans="3:19">
      <c r="Q142" s="516"/>
    </row>
    <row r="143" spans="3:19">
      <c r="Q143" s="516"/>
    </row>
    <row r="144" spans="3:19">
      <c r="Q144" s="516"/>
    </row>
    <row r="145" spans="17:17">
      <c r="Q145" s="516"/>
    </row>
    <row r="146" spans="17:17">
      <c r="Q146" s="516"/>
    </row>
    <row r="147" spans="17:17">
      <c r="Q147" s="516"/>
    </row>
    <row r="148" spans="17:17">
      <c r="Q148" s="516"/>
    </row>
    <row r="149" spans="17:17">
      <c r="Q149" s="516"/>
    </row>
    <row r="150" spans="17:17">
      <c r="Q150" s="516"/>
    </row>
    <row r="151" spans="17:17">
      <c r="Q151" s="516"/>
    </row>
    <row r="152" spans="17:17">
      <c r="Q152" s="516"/>
    </row>
    <row r="153" spans="17:17">
      <c r="Q153" s="516"/>
    </row>
    <row r="154" spans="17:17">
      <c r="Q154" s="516"/>
    </row>
    <row r="155" spans="17:17">
      <c r="Q155" s="516"/>
    </row>
    <row r="156" spans="17:17">
      <c r="Q156" s="516"/>
    </row>
    <row r="157" spans="17:17">
      <c r="Q157" s="516"/>
    </row>
    <row r="158" spans="17:17">
      <c r="Q158" s="516"/>
    </row>
    <row r="159" spans="17:17">
      <c r="Q159" s="516"/>
    </row>
    <row r="160" spans="17:17">
      <c r="Q160" s="516"/>
    </row>
    <row r="161" spans="17:17">
      <c r="Q161" s="516"/>
    </row>
    <row r="162" spans="17:17">
      <c r="Q162" s="516"/>
    </row>
    <row r="163" spans="17:17">
      <c r="Q163" s="516"/>
    </row>
    <row r="164" spans="17:17">
      <c r="Q164" s="516"/>
    </row>
    <row r="165" spans="17:17">
      <c r="Q165" s="516"/>
    </row>
    <row r="166" spans="17:17">
      <c r="Q166" s="516"/>
    </row>
    <row r="167" spans="17:17">
      <c r="Q167" s="516"/>
    </row>
    <row r="168" spans="17:17">
      <c r="Q168" s="516"/>
    </row>
    <row r="169" spans="17:17">
      <c r="Q169" s="516"/>
    </row>
    <row r="170" spans="17:17">
      <c r="Q170" s="516"/>
    </row>
    <row r="171" spans="17:17">
      <c r="Q171" s="516"/>
    </row>
    <row r="172" spans="17:17">
      <c r="Q172" s="516"/>
    </row>
    <row r="173" spans="17:17">
      <c r="Q173" s="516"/>
    </row>
    <row r="174" spans="17:17">
      <c r="Q174" s="516"/>
    </row>
    <row r="175" spans="17:17">
      <c r="Q175" s="516"/>
    </row>
    <row r="176" spans="17:17">
      <c r="Q176" s="516"/>
    </row>
    <row r="177" spans="17:17">
      <c r="Q177" s="516"/>
    </row>
    <row r="178" spans="17:17">
      <c r="Q178" s="516"/>
    </row>
    <row r="179" spans="17:17">
      <c r="Q179" s="516"/>
    </row>
    <row r="180" spans="17:17">
      <c r="Q180" s="516"/>
    </row>
    <row r="181" spans="17:17">
      <c r="Q181" s="516"/>
    </row>
    <row r="182" spans="17:17">
      <c r="Q182" s="516"/>
    </row>
    <row r="183" spans="17:17">
      <c r="Q183" s="516"/>
    </row>
    <row r="184" spans="17:17">
      <c r="Q184" s="516"/>
    </row>
    <row r="185" spans="17:17">
      <c r="Q185" s="516"/>
    </row>
    <row r="186" spans="17:17">
      <c r="Q186" s="516"/>
    </row>
    <row r="187" spans="17:17">
      <c r="Q187" s="516"/>
    </row>
    <row r="188" spans="17:17">
      <c r="Q188" s="516"/>
    </row>
    <row r="189" spans="17:17">
      <c r="Q189" s="516"/>
    </row>
    <row r="190" spans="17:17">
      <c r="Q190" s="516"/>
    </row>
    <row r="191" spans="17:17">
      <c r="Q191" s="516"/>
    </row>
    <row r="192" spans="17:17">
      <c r="Q192" s="516"/>
    </row>
    <row r="193" spans="17:17">
      <c r="Q193" s="516"/>
    </row>
    <row r="194" spans="17:17">
      <c r="Q194" s="516"/>
    </row>
    <row r="195" spans="17:17">
      <c r="Q195" s="516"/>
    </row>
    <row r="196" spans="17:17">
      <c r="Q196" s="516"/>
    </row>
    <row r="197" spans="17:17">
      <c r="Q197" s="516"/>
    </row>
    <row r="198" spans="17:17">
      <c r="Q198" s="516"/>
    </row>
    <row r="199" spans="17:17">
      <c r="Q199" s="516"/>
    </row>
    <row r="200" spans="17:17">
      <c r="Q200" s="516"/>
    </row>
    <row r="201" spans="17:17">
      <c r="Q201" s="516"/>
    </row>
    <row r="202" spans="17:17">
      <c r="Q202" s="516"/>
    </row>
    <row r="203" spans="17:17">
      <c r="Q203" s="516"/>
    </row>
    <row r="204" spans="17:17">
      <c r="Q204" s="516"/>
    </row>
    <row r="205" spans="17:17">
      <c r="Q205" s="516"/>
    </row>
    <row r="206" spans="17:17">
      <c r="Q206" s="516"/>
    </row>
    <row r="207" spans="17:17">
      <c r="Q207" s="516"/>
    </row>
    <row r="208" spans="17:17">
      <c r="Q208" s="516"/>
    </row>
    <row r="209" spans="17:17">
      <c r="Q209" s="516"/>
    </row>
    <row r="210" spans="17:17">
      <c r="Q210" s="516"/>
    </row>
    <row r="211" spans="17:17">
      <c r="Q211" s="516"/>
    </row>
    <row r="212" spans="17:17">
      <c r="Q212" s="516"/>
    </row>
    <row r="213" spans="17:17">
      <c r="Q213" s="516"/>
    </row>
    <row r="214" spans="17:17">
      <c r="Q214" s="516"/>
    </row>
    <row r="215" spans="17:17">
      <c r="Q215" s="516"/>
    </row>
    <row r="216" spans="17:17">
      <c r="Q216" s="516"/>
    </row>
    <row r="217" spans="17:17">
      <c r="Q217" s="516"/>
    </row>
    <row r="218" spans="17:17">
      <c r="Q218" s="516"/>
    </row>
    <row r="219" spans="17:17">
      <c r="Q219" s="516"/>
    </row>
    <row r="220" spans="17:17">
      <c r="Q220" s="516"/>
    </row>
    <row r="221" spans="17:17">
      <c r="Q221" s="516"/>
    </row>
    <row r="222" spans="17:17">
      <c r="Q222" s="516"/>
    </row>
    <row r="223" spans="17:17">
      <c r="Q223" s="516"/>
    </row>
    <row r="224" spans="17:17">
      <c r="Q224" s="516"/>
    </row>
    <row r="225" spans="17:17">
      <c r="Q225" s="516"/>
    </row>
    <row r="226" spans="17:17">
      <c r="Q226" s="516"/>
    </row>
    <row r="227" spans="17:17">
      <c r="Q227" s="516"/>
    </row>
    <row r="228" spans="17:17">
      <c r="Q228" s="516"/>
    </row>
    <row r="229" spans="17:17">
      <c r="Q229" s="516"/>
    </row>
    <row r="230" spans="17:17">
      <c r="Q230" s="516"/>
    </row>
    <row r="231" spans="17:17">
      <c r="Q231" s="516"/>
    </row>
    <row r="232" spans="17:17">
      <c r="Q232" s="516"/>
    </row>
    <row r="233" spans="17:17">
      <c r="Q233" s="516"/>
    </row>
    <row r="234" spans="17:17">
      <c r="Q234" s="516"/>
    </row>
    <row r="235" spans="17:17">
      <c r="Q235" s="516"/>
    </row>
    <row r="236" spans="17:17">
      <c r="Q236" s="516"/>
    </row>
    <row r="237" spans="17:17">
      <c r="Q237" s="516"/>
    </row>
    <row r="238" spans="17:17">
      <c r="Q238" s="516"/>
    </row>
    <row r="239" spans="17:17">
      <c r="Q239" s="516"/>
    </row>
    <row r="240" spans="17:17">
      <c r="Q240" s="516"/>
    </row>
    <row r="241" spans="17:17">
      <c r="Q241" s="516"/>
    </row>
    <row r="242" spans="17:17">
      <c r="Q242" s="516"/>
    </row>
    <row r="243" spans="17:17">
      <c r="Q243" s="516"/>
    </row>
  </sheetData>
  <sheetProtection algorithmName="SHA-512" hashValue="/nJsxWpiFtU1DApoynvHRGAKFPtXEJkNJ73J6qki05tmY7/R5AWD2B7cp9hbYJ/7YgWUR2udF2S5tnjXVzCTHQ==" saltValue="SoPp6sSPVoaA9KHxeNwhYQ==" spinCount="100000" sheet="1" objects="1" scenarios="1" autoFilter="0"/>
  <mergeCells count="29">
    <mergeCell ref="S2:U7"/>
    <mergeCell ref="S94:T98"/>
    <mergeCell ref="K69:M69"/>
    <mergeCell ref="K70:M70"/>
    <mergeCell ref="K71:M71"/>
    <mergeCell ref="G75:O75"/>
    <mergeCell ref="G89:O89"/>
    <mergeCell ref="B2:O2"/>
    <mergeCell ref="E4:I4"/>
    <mergeCell ref="B22:O22"/>
    <mergeCell ref="B36:O36"/>
    <mergeCell ref="B49:E49"/>
    <mergeCell ref="G49:O49"/>
    <mergeCell ref="B7:O7"/>
    <mergeCell ref="K62:M62"/>
    <mergeCell ref="K68:M68"/>
    <mergeCell ref="K122:M122"/>
    <mergeCell ref="B75:E75"/>
    <mergeCell ref="G123:O123"/>
    <mergeCell ref="B59:E59"/>
    <mergeCell ref="G59:O59"/>
    <mergeCell ref="G60:H60"/>
    <mergeCell ref="K60:M60"/>
    <mergeCell ref="K61:M61"/>
    <mergeCell ref="K63:M63"/>
    <mergeCell ref="K64:M64"/>
    <mergeCell ref="K65:M65"/>
    <mergeCell ref="K66:M66"/>
    <mergeCell ref="K67:M67"/>
  </mergeCells>
  <printOptions horizontalCentered="1"/>
  <pageMargins left="0.25" right="0.25" top="0.5" bottom="0.25" header="0.26" footer="0.25"/>
  <pageSetup scale="77" fitToHeight="20" orientation="portrait" r:id="rId1"/>
  <headerFooter alignWithMargins="0">
    <oddHeader>&amp;R&amp;8&amp;F</oddHeader>
    <oddFooter>&amp;R&amp;"Calibri,Regular"&amp;8&amp;A, &amp;P of &amp;N</oddFooter>
  </headerFooter>
  <rowBreaks count="1" manualBreakCount="1">
    <brk id="74" min="1" max="1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E58"/>
  <sheetViews>
    <sheetView showGridLines="0" zoomScale="110" zoomScaleNormal="110" workbookViewId="0">
      <selection activeCell="B6" sqref="B6"/>
    </sheetView>
  </sheetViews>
  <sheetFormatPr defaultColWidth="8.85546875" defaultRowHeight="12.75"/>
  <cols>
    <col min="1" max="1" width="3.7109375" style="25" customWidth="1"/>
    <col min="2" max="2" width="49.42578125" style="25" customWidth="1"/>
    <col min="3" max="3" width="6.28515625" style="25" customWidth="1"/>
    <col min="4" max="4" width="47" style="25" customWidth="1"/>
    <col min="5" max="5" width="6.7109375" style="25" customWidth="1"/>
    <col min="6" max="16384" width="8.85546875" style="25"/>
  </cols>
  <sheetData>
    <row r="1" spans="1:5" ht="17.25">
      <c r="A1" s="171" t="s">
        <v>803</v>
      </c>
    </row>
    <row r="3" spans="1:5" ht="15">
      <c r="A3" s="9" t="s">
        <v>1212</v>
      </c>
    </row>
    <row r="4" spans="1:5" ht="5.45" customHeight="1" thickBot="1">
      <c r="A4" s="1"/>
      <c r="B4" s="1"/>
      <c r="C4" s="1"/>
      <c r="D4" s="1"/>
      <c r="E4" s="1"/>
    </row>
    <row r="6" spans="1:5" ht="18.75">
      <c r="A6" s="27"/>
      <c r="B6" s="27" t="s">
        <v>388</v>
      </c>
    </row>
    <row r="8" spans="1:5" ht="13.9" customHeight="1">
      <c r="A8" s="644">
        <v>1</v>
      </c>
      <c r="B8" s="842" t="s">
        <v>373</v>
      </c>
      <c r="C8" s="880"/>
      <c r="D8" s="880"/>
    </row>
    <row r="9" spans="1:5">
      <c r="A9" s="644"/>
      <c r="B9" s="880"/>
      <c r="C9" s="880"/>
      <c r="D9" s="880"/>
    </row>
    <row r="10" spans="1:5">
      <c r="A10" s="644"/>
      <c r="B10" s="880"/>
      <c r="C10" s="880"/>
      <c r="D10" s="880"/>
    </row>
    <row r="11" spans="1:5">
      <c r="A11" s="644"/>
      <c r="B11" s="880"/>
      <c r="C11" s="880"/>
      <c r="D11" s="880"/>
    </row>
    <row r="12" spans="1:5">
      <c r="A12" s="644">
        <v>2</v>
      </c>
      <c r="B12" s="842" t="s">
        <v>374</v>
      </c>
      <c r="C12" s="880"/>
      <c r="D12" s="880"/>
    </row>
    <row r="13" spans="1:5" ht="16.5" customHeight="1">
      <c r="A13" s="644"/>
      <c r="B13" s="880"/>
      <c r="C13" s="880"/>
      <c r="D13" s="880"/>
    </row>
    <row r="14" spans="1:5">
      <c r="A14" s="644">
        <v>3</v>
      </c>
      <c r="B14" s="842" t="s">
        <v>375</v>
      </c>
      <c r="C14" s="880"/>
      <c r="D14" s="880"/>
    </row>
    <row r="15" spans="1:5" ht="16.5" customHeight="1">
      <c r="A15" s="644"/>
      <c r="B15" s="880"/>
      <c r="C15" s="880"/>
      <c r="D15" s="880"/>
    </row>
    <row r="16" spans="1:5">
      <c r="A16" s="644">
        <v>4</v>
      </c>
      <c r="B16" s="842" t="s">
        <v>376</v>
      </c>
      <c r="C16" s="880"/>
      <c r="D16" s="880"/>
    </row>
    <row r="17" spans="1:4">
      <c r="A17" s="644"/>
      <c r="B17" s="880"/>
      <c r="C17" s="880"/>
      <c r="D17" s="880"/>
    </row>
    <row r="18" spans="1:4">
      <c r="A18" s="644"/>
      <c r="B18" s="880"/>
      <c r="C18" s="880"/>
      <c r="D18" s="880"/>
    </row>
    <row r="19" spans="1:4" ht="15.75" customHeight="1">
      <c r="A19" s="644"/>
      <c r="B19" s="880"/>
      <c r="C19" s="880"/>
      <c r="D19" s="880"/>
    </row>
    <row r="20" spans="1:4">
      <c r="A20" s="644">
        <v>5</v>
      </c>
      <c r="B20" s="842" t="s">
        <v>377</v>
      </c>
      <c r="C20" s="880"/>
      <c r="D20" s="880"/>
    </row>
    <row r="21" spans="1:4" ht="15.75" customHeight="1">
      <c r="A21" s="644"/>
      <c r="B21" s="880"/>
      <c r="C21" s="880"/>
      <c r="D21" s="880"/>
    </row>
    <row r="22" spans="1:4">
      <c r="A22" s="644">
        <v>6</v>
      </c>
      <c r="B22" s="842" t="s">
        <v>378</v>
      </c>
      <c r="C22" s="880"/>
      <c r="D22" s="880"/>
    </row>
    <row r="23" spans="1:4">
      <c r="A23" s="644"/>
      <c r="B23" s="880"/>
      <c r="C23" s="880"/>
      <c r="D23" s="880"/>
    </row>
    <row r="24" spans="1:4" ht="4.5" customHeight="1">
      <c r="A24" s="644"/>
      <c r="B24" s="880"/>
      <c r="C24" s="880"/>
      <c r="D24" s="880"/>
    </row>
    <row r="25" spans="1:4">
      <c r="A25" s="644">
        <v>7</v>
      </c>
      <c r="B25" s="842" t="s">
        <v>379</v>
      </c>
      <c r="C25" s="880"/>
      <c r="D25" s="880"/>
    </row>
    <row r="26" spans="1:4" ht="15.75" customHeight="1">
      <c r="A26" s="644"/>
      <c r="B26" s="880"/>
      <c r="C26" s="880"/>
      <c r="D26" s="880"/>
    </row>
    <row r="27" spans="1:4" ht="18.75" customHeight="1">
      <c r="A27" s="644">
        <v>8</v>
      </c>
      <c r="B27" s="842" t="s">
        <v>380</v>
      </c>
      <c r="C27" s="880"/>
      <c r="D27" s="880"/>
    </row>
    <row r="28" spans="1:4">
      <c r="A28" s="644">
        <v>9</v>
      </c>
      <c r="B28" s="842" t="s">
        <v>381</v>
      </c>
      <c r="C28" s="880"/>
      <c r="D28" s="880"/>
    </row>
    <row r="29" spans="1:4" ht="15.75" customHeight="1">
      <c r="A29" s="644"/>
      <c r="B29" s="880"/>
      <c r="C29" s="880"/>
      <c r="D29" s="880"/>
    </row>
    <row r="30" spans="1:4">
      <c r="A30" s="644">
        <v>10</v>
      </c>
      <c r="B30" s="842" t="s">
        <v>382</v>
      </c>
      <c r="C30" s="880"/>
      <c r="D30" s="880"/>
    </row>
    <row r="31" spans="1:4" ht="18" customHeight="1">
      <c r="A31" s="644"/>
      <c r="B31" s="880"/>
      <c r="C31" s="880"/>
      <c r="D31" s="880"/>
    </row>
    <row r="32" spans="1:4">
      <c r="A32" s="644">
        <v>11</v>
      </c>
      <c r="B32" s="842" t="s">
        <v>383</v>
      </c>
      <c r="C32" s="880"/>
      <c r="D32" s="880"/>
    </row>
    <row r="33" spans="1:4">
      <c r="A33" s="644"/>
      <c r="B33" s="880"/>
      <c r="C33" s="880"/>
      <c r="D33" s="880"/>
    </row>
    <row r="34" spans="1:4">
      <c r="A34" s="644"/>
      <c r="B34" s="880"/>
      <c r="C34" s="880"/>
      <c r="D34" s="880"/>
    </row>
    <row r="35" spans="1:4">
      <c r="A35" s="644"/>
      <c r="B35" s="880"/>
      <c r="C35" s="880"/>
      <c r="D35" s="880"/>
    </row>
    <row r="36" spans="1:4" ht="17.25" customHeight="1">
      <c r="A36" s="644"/>
      <c r="B36" s="880"/>
      <c r="C36" s="880"/>
      <c r="D36" s="880"/>
    </row>
    <row r="37" spans="1:4">
      <c r="A37" s="881">
        <v>12</v>
      </c>
      <c r="B37" s="842" t="s">
        <v>389</v>
      </c>
      <c r="C37" s="880"/>
      <c r="D37" s="880"/>
    </row>
    <row r="38" spans="1:4">
      <c r="A38" s="882"/>
      <c r="B38" s="880"/>
      <c r="C38" s="880"/>
      <c r="D38" s="880"/>
    </row>
    <row r="39" spans="1:4">
      <c r="A39" s="644"/>
      <c r="B39" s="880"/>
      <c r="C39" s="880"/>
      <c r="D39" s="880"/>
    </row>
    <row r="40" spans="1:4">
      <c r="A40" s="644"/>
      <c r="B40" s="880"/>
      <c r="C40" s="880"/>
      <c r="D40" s="880"/>
    </row>
    <row r="41" spans="1:4">
      <c r="A41" s="644"/>
      <c r="B41" s="880"/>
      <c r="C41" s="880"/>
      <c r="D41" s="880"/>
    </row>
    <row r="42" spans="1:4">
      <c r="A42" s="644"/>
      <c r="B42" s="880"/>
      <c r="C42" s="880"/>
      <c r="D42" s="880"/>
    </row>
    <row r="43" spans="1:4">
      <c r="A43" s="645"/>
      <c r="B43" s="880"/>
      <c r="C43" s="880"/>
      <c r="D43" s="880"/>
    </row>
    <row r="44" spans="1:4">
      <c r="A44" s="645"/>
      <c r="B44" s="880"/>
      <c r="C44" s="880"/>
      <c r="D44" s="880"/>
    </row>
    <row r="45" spans="1:4">
      <c r="A45" s="645"/>
      <c r="B45" s="880"/>
      <c r="C45" s="880"/>
      <c r="D45" s="880"/>
    </row>
    <row r="46" spans="1:4" ht="71.25" customHeight="1">
      <c r="A46" s="645"/>
      <c r="B46" s="880"/>
      <c r="C46" s="880"/>
      <c r="D46" s="880"/>
    </row>
    <row r="47" spans="1:4">
      <c r="A47" s="645"/>
      <c r="B47" s="879"/>
      <c r="C47" s="879"/>
      <c r="D47" s="879"/>
    </row>
    <row r="48" spans="1:4" ht="13.9" customHeight="1">
      <c r="B48" s="842" t="s">
        <v>717</v>
      </c>
      <c r="C48" s="842"/>
      <c r="D48" s="842"/>
    </row>
    <row r="49" spans="1:4" ht="30" customHeight="1">
      <c r="A49" s="645"/>
      <c r="B49" s="148" t="s">
        <v>718</v>
      </c>
      <c r="C49" s="646"/>
      <c r="D49" s="646"/>
    </row>
    <row r="50" spans="1:4">
      <c r="A50" s="24"/>
    </row>
    <row r="51" spans="1:4">
      <c r="A51" s="24"/>
    </row>
    <row r="52" spans="1:4">
      <c r="B52" s="643"/>
      <c r="D52" s="173"/>
    </row>
    <row r="53" spans="1:4">
      <c r="B53" s="24" t="s">
        <v>384</v>
      </c>
      <c r="D53" s="25" t="s">
        <v>385</v>
      </c>
    </row>
    <row r="54" spans="1:4">
      <c r="A54" s="24"/>
    </row>
    <row r="55" spans="1:4">
      <c r="A55" s="24"/>
    </row>
    <row r="56" spans="1:4">
      <c r="A56" s="24" t="s">
        <v>386</v>
      </c>
      <c r="B56" s="173"/>
      <c r="C56" s="647" t="s">
        <v>386</v>
      </c>
      <c r="D56" s="173"/>
    </row>
    <row r="57" spans="1:4">
      <c r="A57" s="24"/>
      <c r="C57" s="647"/>
    </row>
    <row r="58" spans="1:4">
      <c r="A58" s="24" t="s">
        <v>387</v>
      </c>
      <c r="B58" s="173"/>
      <c r="C58" s="647" t="s">
        <v>387</v>
      </c>
      <c r="D58" s="173"/>
    </row>
  </sheetData>
  <sheetProtection algorithmName="SHA-512" hashValue="En/GaRIxGrS0OJo/5L4ooyJaSaKbxMGH0r6HurfCTdpFIUACNgXneCUJ3DX1k4vAvLp0LfxIQpMmWrn6w3xFfQ==" saltValue="0tKXY5DRE3gOuFBVvvoKJA==" spinCount="100000" sheet="1" objects="1" scenarios="1" autoFilter="0"/>
  <mergeCells count="15">
    <mergeCell ref="A37:A38"/>
    <mergeCell ref="B37:D46"/>
    <mergeCell ref="B8:D11"/>
    <mergeCell ref="B12:D13"/>
    <mergeCell ref="B14:D15"/>
    <mergeCell ref="B16:D19"/>
    <mergeCell ref="B20:D21"/>
    <mergeCell ref="B22:D24"/>
    <mergeCell ref="B48:D48"/>
    <mergeCell ref="B47:D47"/>
    <mergeCell ref="B25:D26"/>
    <mergeCell ref="B27:D27"/>
    <mergeCell ref="B28:D29"/>
    <mergeCell ref="B30:D31"/>
    <mergeCell ref="B32:D36"/>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E66"/>
  <sheetViews>
    <sheetView showGridLines="0" zoomScale="110" zoomScaleNormal="110" workbookViewId="0">
      <selection activeCell="A14" sqref="A14"/>
    </sheetView>
  </sheetViews>
  <sheetFormatPr defaultColWidth="8.85546875" defaultRowHeight="15"/>
  <cols>
    <col min="1" max="1" width="6.28515625" style="17" customWidth="1"/>
    <col min="2" max="2" width="26.28515625" style="17" customWidth="1"/>
    <col min="3" max="3" width="57.28515625" style="17" customWidth="1"/>
    <col min="4" max="16384" width="8.85546875" style="17"/>
  </cols>
  <sheetData>
    <row r="1" spans="1:5" ht="17.25">
      <c r="A1" s="171" t="s">
        <v>704</v>
      </c>
    </row>
    <row r="3" spans="1:5">
      <c r="A3" s="9" t="str">
        <f>'DEV Info'!A1</f>
        <v xml:space="preserve">Virginia Housing Rental Housing Loan Application </v>
      </c>
    </row>
    <row r="4" spans="1:5" ht="3.6" customHeight="1" thickBot="1">
      <c r="A4" s="71"/>
      <c r="B4" s="71"/>
      <c r="C4" s="71"/>
      <c r="D4" s="71"/>
      <c r="E4" s="71"/>
    </row>
    <row r="5" spans="1:5">
      <c r="A5" s="149"/>
    </row>
    <row r="6" spans="1:5" ht="15.75">
      <c r="A6" s="150" t="s">
        <v>685</v>
      </c>
      <c r="B6" s="150"/>
      <c r="C6" s="151"/>
      <c r="D6" s="151"/>
      <c r="E6" s="151"/>
    </row>
    <row r="7" spans="1:5" ht="3.6" customHeight="1" thickBot="1">
      <c r="A7" s="152"/>
      <c r="B7" s="152"/>
      <c r="C7" s="153"/>
      <c r="D7" s="153"/>
      <c r="E7" s="153"/>
    </row>
    <row r="9" spans="1:5">
      <c r="B9" t="s">
        <v>686</v>
      </c>
      <c r="C9" s="169">
        <f>'DEV Info'!D6</f>
        <v>0</v>
      </c>
      <c r="D9" s="154"/>
    </row>
    <row r="10" spans="1:5">
      <c r="B10" t="s">
        <v>670</v>
      </c>
      <c r="C10" s="170">
        <f>Borrower!F6</f>
        <v>0</v>
      </c>
      <c r="D10" s="154"/>
    </row>
    <row r="11" spans="1:5">
      <c r="B11" t="s">
        <v>687</v>
      </c>
      <c r="C11" s="396"/>
      <c r="D11" s="154"/>
    </row>
    <row r="12" spans="1:5">
      <c r="B12" s="24"/>
      <c r="C12" s="24"/>
      <c r="D12" s="24"/>
    </row>
    <row r="14" spans="1:5">
      <c r="B14" s="24" t="s">
        <v>671</v>
      </c>
    </row>
    <row r="15" spans="1:5" ht="6" customHeight="1">
      <c r="D15" s="155"/>
    </row>
    <row r="16" spans="1:5">
      <c r="B16" s="156" t="s">
        <v>672</v>
      </c>
    </row>
    <row r="17" spans="1:5" ht="6" customHeight="1">
      <c r="D17" s="155"/>
    </row>
    <row r="18" spans="1:5">
      <c r="B18" s="156" t="s">
        <v>673</v>
      </c>
    </row>
    <row r="19" spans="1:5" ht="6" customHeight="1">
      <c r="D19" s="155"/>
    </row>
    <row r="20" spans="1:5" ht="93" customHeight="1">
      <c r="A20" s="157"/>
      <c r="B20" s="885" t="s">
        <v>688</v>
      </c>
      <c r="C20" s="885"/>
      <c r="D20" s="885"/>
    </row>
    <row r="21" spans="1:5" ht="6" customHeight="1">
      <c r="B21" s="158"/>
      <c r="C21" s="158"/>
      <c r="D21" s="158"/>
      <c r="E21" s="158"/>
    </row>
    <row r="22" spans="1:5" ht="28.15" customHeight="1">
      <c r="B22" s="886" t="s">
        <v>692</v>
      </c>
      <c r="C22" s="886"/>
      <c r="D22" s="886"/>
      <c r="E22" s="158"/>
    </row>
    <row r="23" spans="1:5" ht="67.900000000000006" customHeight="1">
      <c r="B23" s="887" t="s">
        <v>689</v>
      </c>
      <c r="C23" s="887"/>
      <c r="D23" s="887"/>
      <c r="E23" s="158"/>
    </row>
    <row r="24" spans="1:5" ht="29.45" customHeight="1">
      <c r="B24" s="887" t="s">
        <v>699</v>
      </c>
      <c r="C24" s="887"/>
      <c r="D24" s="887"/>
      <c r="E24" s="158"/>
    </row>
    <row r="25" spans="1:5" ht="42.6" customHeight="1">
      <c r="B25" s="886" t="s">
        <v>690</v>
      </c>
      <c r="C25" s="886"/>
      <c r="D25" s="886"/>
      <c r="E25" s="158"/>
    </row>
    <row r="26" spans="1:5" ht="27" customHeight="1">
      <c r="B26" s="886" t="s">
        <v>700</v>
      </c>
      <c r="C26" s="886"/>
      <c r="D26" s="886"/>
      <c r="E26" s="158"/>
    </row>
    <row r="27" spans="1:5" ht="28.15" customHeight="1">
      <c r="B27" s="887" t="s">
        <v>691</v>
      </c>
      <c r="C27" s="887"/>
      <c r="D27" s="887"/>
      <c r="E27" s="158"/>
    </row>
    <row r="28" spans="1:5">
      <c r="B28" s="158"/>
      <c r="C28" s="158"/>
      <c r="D28" s="158"/>
      <c r="E28" s="158"/>
    </row>
    <row r="29" spans="1:5" ht="43.15" customHeight="1">
      <c r="A29" s="884" t="s">
        <v>674</v>
      </c>
      <c r="B29" s="884"/>
      <c r="C29" s="884"/>
      <c r="D29" s="884"/>
      <c r="E29" s="143"/>
    </row>
    <row r="31" spans="1:5" ht="31.9" customHeight="1">
      <c r="B31" s="883" t="s">
        <v>693</v>
      </c>
      <c r="C31" s="883"/>
      <c r="D31" s="883"/>
      <c r="E31" s="159"/>
    </row>
    <row r="33" spans="1:5">
      <c r="A33" s="160" t="s">
        <v>50</v>
      </c>
      <c r="B33" s="24" t="s">
        <v>675</v>
      </c>
    </row>
    <row r="34" spans="1:5" ht="6" customHeight="1"/>
    <row r="35" spans="1:5" ht="41.45" customHeight="1">
      <c r="A35" s="161" t="s">
        <v>314</v>
      </c>
      <c r="B35" s="842" t="s">
        <v>676</v>
      </c>
      <c r="C35" s="842"/>
      <c r="D35" s="842"/>
      <c r="E35" s="143"/>
    </row>
    <row r="36" spans="1:5" ht="6" customHeight="1">
      <c r="A36" s="161"/>
      <c r="D36" s="143"/>
      <c r="E36" s="143"/>
    </row>
    <row r="37" spans="1:5" ht="42" customHeight="1">
      <c r="A37" s="161" t="s">
        <v>315</v>
      </c>
      <c r="B37" s="842" t="s">
        <v>677</v>
      </c>
      <c r="C37" s="842"/>
      <c r="D37" s="842"/>
      <c r="E37" s="143"/>
    </row>
    <row r="38" spans="1:5" ht="6" customHeight="1">
      <c r="A38" s="161"/>
      <c r="D38" s="143"/>
      <c r="E38" s="143"/>
    </row>
    <row r="39" spans="1:5" ht="43.15" customHeight="1">
      <c r="A39" s="161" t="s">
        <v>316</v>
      </c>
      <c r="B39" s="842" t="s">
        <v>678</v>
      </c>
      <c r="C39" s="842"/>
      <c r="D39" s="842"/>
      <c r="E39" s="143"/>
    </row>
    <row r="40" spans="1:5" ht="6" customHeight="1">
      <c r="A40" s="161"/>
      <c r="D40" s="143"/>
      <c r="E40" s="143"/>
    </row>
    <row r="41" spans="1:5" ht="28.15" customHeight="1">
      <c r="A41" s="161" t="s">
        <v>317</v>
      </c>
      <c r="B41" s="842" t="s">
        <v>679</v>
      </c>
      <c r="C41" s="842"/>
      <c r="D41" s="842"/>
      <c r="E41" s="143"/>
    </row>
    <row r="42" spans="1:5" ht="6" customHeight="1">
      <c r="A42" s="161"/>
      <c r="D42" s="143"/>
      <c r="E42" s="143"/>
    </row>
    <row r="43" spans="1:5" ht="58.15" customHeight="1">
      <c r="A43" s="161" t="s">
        <v>318</v>
      </c>
      <c r="B43" s="842" t="s">
        <v>680</v>
      </c>
      <c r="C43" s="842"/>
      <c r="D43" s="842"/>
      <c r="E43" s="143"/>
    </row>
    <row r="44" spans="1:5" ht="6" customHeight="1">
      <c r="A44" s="161"/>
      <c r="D44" s="143"/>
      <c r="E44" s="143"/>
    </row>
    <row r="45" spans="1:5" ht="28.9" customHeight="1">
      <c r="A45" s="161" t="s">
        <v>319</v>
      </c>
      <c r="B45" s="842" t="s">
        <v>681</v>
      </c>
      <c r="C45" s="842"/>
      <c r="D45" s="842"/>
      <c r="E45" s="143"/>
    </row>
    <row r="46" spans="1:5" ht="6" customHeight="1">
      <c r="A46" s="161"/>
      <c r="D46" s="143"/>
      <c r="E46" s="143"/>
    </row>
    <row r="47" spans="1:5" ht="30.6" customHeight="1">
      <c r="A47" s="161" t="s">
        <v>320</v>
      </c>
      <c r="B47" s="842" t="s">
        <v>682</v>
      </c>
      <c r="C47" s="842"/>
      <c r="D47" s="842"/>
      <c r="E47" s="143"/>
    </row>
    <row r="48" spans="1:5" ht="6" customHeight="1">
      <c r="D48" s="143"/>
      <c r="E48" s="143"/>
    </row>
    <row r="49" spans="1:5" ht="31.9" customHeight="1">
      <c r="A49" s="160" t="s">
        <v>51</v>
      </c>
      <c r="B49" s="842" t="s">
        <v>694</v>
      </c>
      <c r="C49" s="842"/>
      <c r="D49" s="842"/>
    </row>
    <row r="50" spans="1:5" ht="6" customHeight="1">
      <c r="A50" s="160"/>
      <c r="B50" s="162"/>
      <c r="C50" s="24"/>
    </row>
    <row r="51" spans="1:5" ht="67.900000000000006" customHeight="1">
      <c r="A51" s="160" t="s">
        <v>52</v>
      </c>
      <c r="B51" s="842" t="s">
        <v>695</v>
      </c>
      <c r="C51" s="842"/>
      <c r="D51" s="842"/>
    </row>
    <row r="52" spans="1:5" ht="6" customHeight="1">
      <c r="A52" s="160"/>
      <c r="B52" s="163"/>
      <c r="C52" s="143"/>
      <c r="D52" s="143"/>
      <c r="E52" s="143"/>
    </row>
    <row r="53" spans="1:5" ht="42.6" customHeight="1">
      <c r="A53" s="160" t="s">
        <v>53</v>
      </c>
      <c r="B53" s="842" t="s">
        <v>696</v>
      </c>
      <c r="C53" s="842"/>
      <c r="D53" s="842"/>
    </row>
    <row r="54" spans="1:5" ht="6" customHeight="1">
      <c r="A54" s="160"/>
      <c r="B54" s="162"/>
      <c r="C54" s="155"/>
    </row>
    <row r="55" spans="1:5" ht="45.6" customHeight="1">
      <c r="A55" s="160" t="s">
        <v>54</v>
      </c>
      <c r="B55" s="842" t="s">
        <v>697</v>
      </c>
      <c r="C55" s="842"/>
      <c r="D55" s="842"/>
    </row>
    <row r="56" spans="1:5" ht="6" customHeight="1">
      <c r="A56" s="160"/>
      <c r="B56" s="163"/>
      <c r="C56" s="143"/>
      <c r="D56" s="143"/>
      <c r="E56" s="143"/>
    </row>
    <row r="57" spans="1:5" ht="33" customHeight="1">
      <c r="A57" s="160" t="s">
        <v>55</v>
      </c>
      <c r="B57" s="883" t="s">
        <v>698</v>
      </c>
      <c r="C57" s="883"/>
      <c r="D57" s="883"/>
    </row>
    <row r="58" spans="1:5" ht="6" customHeight="1">
      <c r="A58" s="164"/>
      <c r="B58" s="75"/>
    </row>
    <row r="59" spans="1:5" ht="45.6" customHeight="1">
      <c r="A59" s="165"/>
      <c r="B59" s="842" t="s">
        <v>683</v>
      </c>
      <c r="C59" s="842"/>
      <c r="D59" s="842"/>
      <c r="E59" s="143"/>
    </row>
    <row r="60" spans="1:5" ht="32.450000000000003" customHeight="1">
      <c r="A60" s="165"/>
      <c r="B60" s="166" t="s">
        <v>701</v>
      </c>
      <c r="C60" s="648"/>
      <c r="D60" s="167"/>
      <c r="E60" s="143"/>
    </row>
    <row r="61" spans="1:5" ht="45.6" customHeight="1">
      <c r="A61" s="165"/>
      <c r="B61" s="166" t="s">
        <v>703</v>
      </c>
      <c r="C61" s="649"/>
      <c r="D61" s="167"/>
      <c r="E61" s="143"/>
    </row>
    <row r="62" spans="1:5" ht="47.45" customHeight="1">
      <c r="A62" s="165"/>
      <c r="B62" s="166" t="s">
        <v>684</v>
      </c>
      <c r="C62" s="649"/>
      <c r="D62" s="167"/>
      <c r="E62" s="143"/>
    </row>
    <row r="63" spans="1:5">
      <c r="C63" t="s">
        <v>702</v>
      </c>
    </row>
    <row r="64" spans="1:5">
      <c r="B64" s="168"/>
    </row>
    <row r="65" spans="2:2" ht="14.45" customHeight="1"/>
    <row r="66" spans="2:2">
      <c r="B66" s="143"/>
    </row>
  </sheetData>
  <sheetProtection algorithmName="SHA-512" hashValue="VLkGj9ZtTgWl9zHl/emEMPeqRR2mhR3NlGjeaKlNQ11HX6PFKbGVOD9rtFMd9HQfggPIhcS2lx+zZyVouGFFIQ==" saltValue="3U3+rpPkLRxgFPtJLmglGw==" spinCount="100000" sheet="1" objects="1" scenarios="1" autoFilter="0"/>
  <mergeCells count="22">
    <mergeCell ref="B26:D26"/>
    <mergeCell ref="B27:D27"/>
    <mergeCell ref="B31:D31"/>
    <mergeCell ref="B43:D43"/>
    <mergeCell ref="B45:D45"/>
    <mergeCell ref="B35:D35"/>
    <mergeCell ref="B20:D20"/>
    <mergeCell ref="B22:D22"/>
    <mergeCell ref="B23:D23"/>
    <mergeCell ref="B24:D24"/>
    <mergeCell ref="B25:D25"/>
    <mergeCell ref="B57:D57"/>
    <mergeCell ref="B59:D59"/>
    <mergeCell ref="A29:D29"/>
    <mergeCell ref="B37:D37"/>
    <mergeCell ref="B39:D39"/>
    <mergeCell ref="B41:D41"/>
    <mergeCell ref="B53:D53"/>
    <mergeCell ref="B55:D55"/>
    <mergeCell ref="B49:D49"/>
    <mergeCell ref="B47:D47"/>
    <mergeCell ref="B51:D51"/>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C28"/>
  <sheetViews>
    <sheetView zoomScale="110" zoomScaleNormal="110" workbookViewId="0">
      <selection activeCell="B6" sqref="B6:C6"/>
    </sheetView>
  </sheetViews>
  <sheetFormatPr defaultColWidth="8.85546875" defaultRowHeight="15"/>
  <cols>
    <col min="1" max="1" width="4.7109375" style="17" customWidth="1"/>
    <col min="2" max="2" width="7" style="17" customWidth="1"/>
    <col min="3" max="3" width="80.140625" style="17" customWidth="1"/>
    <col min="4" max="4" width="3.7109375" style="17" customWidth="1"/>
    <col min="5" max="16384" width="8.85546875" style="17"/>
  </cols>
  <sheetData>
    <row r="1" spans="1:3">
      <c r="A1" s="9" t="str">
        <f>'DEV Info'!A1</f>
        <v xml:space="preserve">Virginia Housing Rental Housing Loan Application </v>
      </c>
    </row>
    <row r="2" spans="1:3" ht="3.6" customHeight="1" thickBot="1">
      <c r="A2" s="71"/>
      <c r="B2" s="71"/>
      <c r="C2" s="71"/>
    </row>
    <row r="4" spans="1:3" ht="18.75">
      <c r="A4" s="27" t="s">
        <v>707</v>
      </c>
    </row>
    <row r="6" spans="1:3" ht="49.9" customHeight="1">
      <c r="A6"/>
      <c r="B6" s="888" t="s">
        <v>658</v>
      </c>
      <c r="C6" s="888"/>
    </row>
    <row r="7" spans="1:3">
      <c r="A7" s="142"/>
      <c r="B7" s="142"/>
      <c r="C7" s="142"/>
    </row>
    <row r="8" spans="1:3">
      <c r="A8"/>
      <c r="B8"/>
      <c r="C8"/>
    </row>
    <row r="9" spans="1:3">
      <c r="A9" s="32">
        <v>1</v>
      </c>
      <c r="B9" s="146" t="s">
        <v>659</v>
      </c>
      <c r="C9"/>
    </row>
    <row r="10" spans="1:3">
      <c r="A10" s="32"/>
      <c r="B10" s="192"/>
      <c r="C10"/>
    </row>
    <row r="11" spans="1:3">
      <c r="A11" s="32"/>
      <c r="B11" s="691" t="s">
        <v>314</v>
      </c>
      <c r="C11" s="336" t="s">
        <v>660</v>
      </c>
    </row>
    <row r="12" spans="1:3" ht="30">
      <c r="A12" s="32"/>
      <c r="B12" s="691" t="s">
        <v>315</v>
      </c>
      <c r="C12" s="692" t="s">
        <v>661</v>
      </c>
    </row>
    <row r="13" spans="1:3">
      <c r="A13" s="32"/>
      <c r="B13" s="691" t="s">
        <v>316</v>
      </c>
      <c r="C13" s="336" t="s">
        <v>662</v>
      </c>
    </row>
    <row r="14" spans="1:3">
      <c r="A14" s="32"/>
      <c r="B14" s="691"/>
      <c r="C14"/>
    </row>
    <row r="15" spans="1:3">
      <c r="A15" s="32" t="s">
        <v>51</v>
      </c>
      <c r="B15" s="147" t="s">
        <v>663</v>
      </c>
      <c r="C15"/>
    </row>
    <row r="16" spans="1:3">
      <c r="A16" s="32"/>
      <c r="B16" s="691"/>
      <c r="C16"/>
    </row>
    <row r="17" spans="1:3" ht="30">
      <c r="A17" s="32"/>
      <c r="B17" s="691" t="s">
        <v>314</v>
      </c>
      <c r="C17" s="692" t="s">
        <v>664</v>
      </c>
    </row>
    <row r="18" spans="1:3" ht="30">
      <c r="A18" s="32"/>
      <c r="B18" s="691" t="s">
        <v>315</v>
      </c>
      <c r="C18" s="692" t="s">
        <v>665</v>
      </c>
    </row>
    <row r="19" spans="1:3" ht="30">
      <c r="A19" s="32"/>
      <c r="B19" s="691" t="s">
        <v>316</v>
      </c>
      <c r="C19" s="692" t="s">
        <v>666</v>
      </c>
    </row>
    <row r="20" spans="1:3" ht="45">
      <c r="A20" s="32"/>
      <c r="B20" s="691" t="s">
        <v>317</v>
      </c>
      <c r="C20" s="692" t="s">
        <v>1218</v>
      </c>
    </row>
    <row r="21" spans="1:3">
      <c r="A21" s="32"/>
      <c r="B21" s="691"/>
      <c r="C21"/>
    </row>
    <row r="22" spans="1:3">
      <c r="A22" s="32" t="s">
        <v>52</v>
      </c>
      <c r="B22" s="147" t="s">
        <v>667</v>
      </c>
      <c r="C22"/>
    </row>
    <row r="23" spans="1:3">
      <c r="A23" s="32"/>
      <c r="B23" s="691"/>
      <c r="C23"/>
    </row>
    <row r="24" spans="1:3" ht="29.25" customHeight="1">
      <c r="A24" s="32"/>
      <c r="B24" s="691" t="s">
        <v>314</v>
      </c>
      <c r="C24" s="692" t="s">
        <v>668</v>
      </c>
    </row>
    <row r="25" spans="1:3" ht="45">
      <c r="A25" s="32"/>
      <c r="B25" s="691" t="s">
        <v>315</v>
      </c>
      <c r="C25" s="692" t="s">
        <v>669</v>
      </c>
    </row>
    <row r="26" spans="1:3">
      <c r="A26" s="144"/>
      <c r="B26" s="145"/>
      <c r="C26" s="143"/>
    </row>
    <row r="27" spans="1:3">
      <c r="A27" s="144"/>
      <c r="B27" s="145"/>
    </row>
    <row r="28" spans="1:3">
      <c r="A28" s="144"/>
    </row>
  </sheetData>
  <sheetProtection algorithmName="SHA-512" hashValue="nNmwjMIkAFiLv+drfH+iwaQf7BDoUjNHdi/wENo0/A+OZtb3UA3ViG+HeB4A/p+7vx7lXagmpr4R30yDy/bcvg==" saltValue="ROJ7rUvUwT0HeyTIwXNmyg=="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K54"/>
  <sheetViews>
    <sheetView showGridLines="0" zoomScale="110" zoomScaleNormal="110" zoomScaleSheetLayoutView="130" workbookViewId="0">
      <selection activeCell="A6" sqref="A6"/>
    </sheetView>
  </sheetViews>
  <sheetFormatPr defaultRowHeight="15"/>
  <cols>
    <col min="1" max="1" width="93" style="142" customWidth="1"/>
    <col min="2" max="2" width="10.7109375" customWidth="1"/>
    <col min="5" max="5" width="12.5703125" customWidth="1"/>
    <col min="8" max="8" width="4.7109375" customWidth="1"/>
  </cols>
  <sheetData>
    <row r="1" spans="1:11" ht="15.75">
      <c r="A1" s="9" t="str">
        <f>'DEV Info'!A1</f>
        <v xml:space="preserve">Virginia Housing Rental Housing Loan Application </v>
      </c>
      <c r="B1" s="271"/>
      <c r="C1" s="271"/>
      <c r="D1" s="271"/>
      <c r="E1" s="271"/>
      <c r="F1" s="271"/>
      <c r="G1" s="271"/>
      <c r="H1" s="271"/>
      <c r="I1" s="271"/>
      <c r="J1" s="271"/>
    </row>
    <row r="2" spans="1:11" ht="15.75" thickBot="1">
      <c r="A2" s="371"/>
      <c r="B2" s="71"/>
      <c r="C2" s="71"/>
      <c r="D2" s="71"/>
      <c r="E2" s="71"/>
      <c r="F2" s="71"/>
      <c r="G2" s="71"/>
      <c r="H2" s="71"/>
      <c r="I2" s="71"/>
      <c r="J2" s="71"/>
      <c r="K2" s="71"/>
    </row>
    <row r="3" spans="1:11" ht="15.75">
      <c r="A3" s="143"/>
      <c r="B3" s="271"/>
      <c r="C3" s="271"/>
      <c r="D3" s="271"/>
      <c r="E3" s="271"/>
      <c r="F3" s="271"/>
      <c r="G3" s="271"/>
      <c r="H3" s="271"/>
      <c r="I3" s="271"/>
      <c r="J3" s="271"/>
    </row>
    <row r="4" spans="1:11" ht="18.75">
      <c r="A4" s="370" t="s">
        <v>1138</v>
      </c>
      <c r="B4" s="271"/>
      <c r="C4" s="271"/>
      <c r="D4" s="271"/>
      <c r="E4" s="271"/>
      <c r="F4" s="271"/>
      <c r="G4" s="271"/>
      <c r="H4" s="271"/>
      <c r="I4" s="271"/>
      <c r="J4" s="271"/>
    </row>
    <row r="5" spans="1:11">
      <c r="A5" s="369"/>
      <c r="B5" s="63"/>
      <c r="C5" s="63"/>
      <c r="D5" s="63"/>
      <c r="E5" s="63"/>
      <c r="F5" s="63"/>
      <c r="G5" s="63"/>
      <c r="H5" s="63"/>
      <c r="I5" s="63"/>
      <c r="J5" s="63"/>
    </row>
    <row r="6" spans="1:11" ht="45">
      <c r="A6" s="368" t="s">
        <v>1137</v>
      </c>
      <c r="B6" s="273"/>
      <c r="C6" s="272"/>
      <c r="D6" s="272"/>
      <c r="E6" s="272"/>
      <c r="F6" s="272"/>
      <c r="G6" s="272"/>
      <c r="H6" s="272"/>
      <c r="I6" s="272"/>
      <c r="J6" s="272"/>
    </row>
    <row r="7" spans="1:11" ht="9" customHeight="1">
      <c r="A7" s="368"/>
      <c r="B7" s="274"/>
      <c r="C7" s="272"/>
      <c r="D7" s="272"/>
      <c r="E7" s="272"/>
      <c r="F7" s="272"/>
      <c r="G7" s="272"/>
      <c r="H7" s="272"/>
      <c r="I7" s="272"/>
      <c r="J7" s="272"/>
    </row>
    <row r="8" spans="1:11" ht="156" customHeight="1">
      <c r="A8" s="397" t="s">
        <v>1215</v>
      </c>
    </row>
    <row r="9" spans="1:11" ht="9" customHeight="1"/>
    <row r="10" spans="1:11" ht="45">
      <c r="A10" s="367" t="s">
        <v>1214</v>
      </c>
    </row>
    <row r="11" spans="1:11" ht="9" customHeight="1"/>
    <row r="12" spans="1:11">
      <c r="A12" s="366" t="s">
        <v>844</v>
      </c>
    </row>
    <row r="13" spans="1:11" ht="9" customHeight="1"/>
    <row r="14" spans="1:11" ht="104.25" customHeight="1">
      <c r="A14" s="363" t="s">
        <v>1216</v>
      </c>
    </row>
    <row r="15" spans="1:11" ht="9" customHeight="1"/>
    <row r="16" spans="1:11" ht="60">
      <c r="A16" s="363" t="s">
        <v>1136</v>
      </c>
    </row>
    <row r="17" spans="1:1" ht="9" customHeight="1"/>
    <row r="18" spans="1:1">
      <c r="A18" s="366" t="s">
        <v>1135</v>
      </c>
    </row>
    <row r="19" spans="1:1" ht="193.5" customHeight="1">
      <c r="A19" s="363" t="s">
        <v>1217</v>
      </c>
    </row>
    <row r="20" spans="1:1" ht="9" customHeight="1"/>
    <row r="21" spans="1:1">
      <c r="A21" s="366" t="s">
        <v>1134</v>
      </c>
    </row>
    <row r="22" spans="1:1" ht="105">
      <c r="A22" s="363" t="s">
        <v>1133</v>
      </c>
    </row>
    <row r="23" spans="1:1" ht="9" customHeight="1"/>
    <row r="24" spans="1:1" ht="30">
      <c r="A24" s="684" t="s">
        <v>1132</v>
      </c>
    </row>
    <row r="25" spans="1:1">
      <c r="A25" s="685" t="s">
        <v>1131</v>
      </c>
    </row>
    <row r="26" spans="1:1">
      <c r="A26" s="685" t="s">
        <v>1130</v>
      </c>
    </row>
    <row r="27" spans="1:1">
      <c r="A27" s="685" t="s">
        <v>1129</v>
      </c>
    </row>
    <row r="28" spans="1:1" ht="9" customHeight="1"/>
    <row r="29" spans="1:1" ht="30">
      <c r="A29" s="363" t="s">
        <v>1128</v>
      </c>
    </row>
    <row r="30" spans="1:1" ht="9" customHeight="1">
      <c r="A30" s="364"/>
    </row>
    <row r="31" spans="1:1" ht="45">
      <c r="A31" s="363" t="s">
        <v>1127</v>
      </c>
    </row>
    <row r="32" spans="1:1" ht="9" customHeight="1"/>
    <row r="33" spans="1:1">
      <c r="A33" s="366" t="s">
        <v>1126</v>
      </c>
    </row>
    <row r="34" spans="1:1" ht="120">
      <c r="A34" s="363" t="s">
        <v>1125</v>
      </c>
    </row>
    <row r="35" spans="1:1" ht="9" customHeight="1"/>
    <row r="36" spans="1:1">
      <c r="A36" s="365" t="s">
        <v>1124</v>
      </c>
    </row>
    <row r="37" spans="1:1">
      <c r="A37" s="364" t="s">
        <v>1123</v>
      </c>
    </row>
    <row r="38" spans="1:1" ht="9" customHeight="1">
      <c r="A38" s="364"/>
    </row>
    <row r="39" spans="1:1" ht="60">
      <c r="A39" s="363" t="s">
        <v>1122</v>
      </c>
    </row>
    <row r="40" spans="1:1" ht="9" customHeight="1">
      <c r="A40" s="364"/>
    </row>
    <row r="41" spans="1:1">
      <c r="A41" s="363" t="s">
        <v>1121</v>
      </c>
    </row>
    <row r="42" spans="1:1">
      <c r="A42" s="364"/>
    </row>
    <row r="43" spans="1:1">
      <c r="A43" s="365" t="s">
        <v>1120</v>
      </c>
    </row>
    <row r="44" spans="1:1">
      <c r="A44" s="364" t="s">
        <v>1119</v>
      </c>
    </row>
    <row r="45" spans="1:1" ht="9" customHeight="1">
      <c r="A45" s="364"/>
    </row>
    <row r="46" spans="1:1" ht="60">
      <c r="A46" s="363" t="s">
        <v>1118</v>
      </c>
    </row>
    <row r="47" spans="1:1" ht="9" customHeight="1">
      <c r="A47" s="364"/>
    </row>
    <row r="48" spans="1:1" ht="30">
      <c r="A48" s="363" t="s">
        <v>1117</v>
      </c>
    </row>
    <row r="49" spans="1:1" ht="9" customHeight="1">
      <c r="A49" s="364"/>
    </row>
    <row r="50" spans="1:1" ht="60">
      <c r="A50" s="363" t="s">
        <v>1116</v>
      </c>
    </row>
    <row r="51" spans="1:1" ht="9" customHeight="1">
      <c r="A51" s="364"/>
    </row>
    <row r="52" spans="1:1">
      <c r="A52" s="363" t="s">
        <v>1115</v>
      </c>
    </row>
    <row r="53" spans="1:1">
      <c r="A53"/>
    </row>
    <row r="54" spans="1:1" ht="18">
      <c r="A54" s="362"/>
    </row>
  </sheetData>
  <sheetProtection algorithmName="SHA-512" hashValue="bqgALQXIcuru5VhMRT1MwPMXRNKxGsdi3NYF/iPXm8yLM4NL9eOGHhzC92aTIrbfiagLILbhs3/jg3XNe5ZbBw==" saltValue="lRo/WgC2EAL2D8kqqSIG8w=="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Z760"/>
  <sheetViews>
    <sheetView zoomScaleNormal="100" workbookViewId="0">
      <selection activeCell="Q25" sqref="Q25"/>
    </sheetView>
  </sheetViews>
  <sheetFormatPr defaultRowHeight="15"/>
  <cols>
    <col min="1" max="1" width="3.140625" customWidth="1"/>
    <col min="2" max="6" width="8.85546875"/>
    <col min="10" max="10" width="5.5703125" customWidth="1"/>
    <col min="16" max="17" width="9.140625" customWidth="1"/>
  </cols>
  <sheetData>
    <row r="1" spans="2:26" ht="15.75" thickBot="1">
      <c r="B1" s="215" t="str">
        <f>'DEV Info'!A1</f>
        <v xml:space="preserve">Virginia Housing Rental Housing Loan Application </v>
      </c>
      <c r="C1" s="216"/>
      <c r="D1" s="216"/>
      <c r="E1" s="216"/>
      <c r="F1" s="216"/>
      <c r="G1" s="216"/>
      <c r="H1" s="216"/>
      <c r="I1" s="216"/>
      <c r="J1" s="216"/>
      <c r="K1" s="216"/>
      <c r="L1" s="216"/>
      <c r="M1" s="216"/>
      <c r="N1" s="216"/>
      <c r="O1" s="216"/>
      <c r="P1" s="216"/>
      <c r="Q1" s="216"/>
    </row>
    <row r="2" spans="2:26">
      <c r="B2" s="26"/>
    </row>
    <row r="3" spans="2:26" ht="15" customHeight="1">
      <c r="B3" s="765" t="s">
        <v>3368</v>
      </c>
      <c r="C3" s="765"/>
      <c r="D3" s="765"/>
      <c r="E3" s="765"/>
      <c r="F3" s="765"/>
      <c r="G3" s="765"/>
      <c r="H3" s="765"/>
      <c r="I3" s="765"/>
      <c r="J3" s="765"/>
      <c r="K3" s="765"/>
      <c r="L3" s="765"/>
      <c r="M3" s="765"/>
      <c r="N3" s="765"/>
      <c r="O3" s="765"/>
      <c r="P3" s="765"/>
    </row>
    <row r="4" spans="2:26">
      <c r="B4" s="765"/>
      <c r="C4" s="765"/>
      <c r="D4" s="765"/>
      <c r="E4" s="765"/>
      <c r="F4" s="765"/>
      <c r="G4" s="765"/>
      <c r="H4" s="765"/>
      <c r="I4" s="765"/>
      <c r="J4" s="765"/>
      <c r="K4" s="765"/>
      <c r="L4" s="765"/>
      <c r="M4" s="765"/>
      <c r="N4" s="765"/>
      <c r="O4" s="765"/>
      <c r="P4" s="765"/>
    </row>
    <row r="5" spans="2:26" ht="15.75" thickBot="1"/>
    <row r="6" spans="2:26" ht="34.15" customHeight="1">
      <c r="B6" s="686" t="s">
        <v>3344</v>
      </c>
      <c r="C6" s="211"/>
      <c r="D6" s="211"/>
      <c r="E6" s="211"/>
      <c r="F6" s="211"/>
      <c r="G6" s="211"/>
      <c r="H6" s="212"/>
      <c r="K6" s="686" t="s">
        <v>3169</v>
      </c>
      <c r="L6" s="211"/>
      <c r="M6" s="211"/>
      <c r="N6" s="211"/>
      <c r="O6" s="211"/>
      <c r="P6" s="211"/>
      <c r="Q6" s="212"/>
      <c r="T6" s="686" t="s">
        <v>3342</v>
      </c>
      <c r="U6" s="211"/>
      <c r="V6" s="211"/>
      <c r="W6" s="211"/>
      <c r="X6" s="211"/>
      <c r="Y6" s="211"/>
      <c r="Z6" s="212"/>
    </row>
    <row r="7" spans="2:26">
      <c r="B7" s="697"/>
      <c r="C7" s="654"/>
      <c r="D7" s="654"/>
      <c r="E7" s="654"/>
      <c r="F7" s="654"/>
      <c r="G7" s="654"/>
      <c r="H7" s="698"/>
      <c r="I7" s="654"/>
      <c r="K7" s="213"/>
      <c r="Q7" s="214"/>
      <c r="T7" s="213"/>
      <c r="Z7" s="214"/>
    </row>
    <row r="8" spans="2:26" ht="18.75">
      <c r="B8" s="687" t="s">
        <v>1484</v>
      </c>
      <c r="C8" s="455"/>
      <c r="H8" s="214"/>
      <c r="K8" s="687" t="s">
        <v>1470</v>
      </c>
      <c r="Q8" s="214"/>
      <c r="T8" s="694" t="s">
        <v>2901</v>
      </c>
      <c r="U8" s="424"/>
      <c r="Z8" s="214"/>
    </row>
    <row r="9" spans="2:26">
      <c r="B9" s="695" t="s">
        <v>1485</v>
      </c>
      <c r="H9" s="214"/>
      <c r="K9" s="688" t="s">
        <v>1471</v>
      </c>
      <c r="Q9" s="214"/>
      <c r="T9" s="688" t="s">
        <v>2902</v>
      </c>
      <c r="U9" s="424"/>
      <c r="Z9" s="214"/>
    </row>
    <row r="10" spans="2:26">
      <c r="B10" s="695" t="s">
        <v>1486</v>
      </c>
      <c r="H10" s="214"/>
      <c r="K10" s="688" t="s">
        <v>1472</v>
      </c>
      <c r="Q10" s="214"/>
      <c r="T10" s="688" t="s">
        <v>2903</v>
      </c>
      <c r="U10" s="424"/>
      <c r="Z10" s="214"/>
    </row>
    <row r="11" spans="2:26">
      <c r="B11" s="695" t="s">
        <v>1487</v>
      </c>
      <c r="H11" s="214"/>
      <c r="K11" s="688" t="s">
        <v>1473</v>
      </c>
      <c r="Q11" s="214"/>
      <c r="T11" s="688" t="s">
        <v>2904</v>
      </c>
      <c r="U11" s="424"/>
      <c r="Z11" s="214"/>
    </row>
    <row r="12" spans="2:26">
      <c r="B12" s="695" t="s">
        <v>1488</v>
      </c>
      <c r="H12" s="214"/>
      <c r="K12" s="688" t="s">
        <v>1474</v>
      </c>
      <c r="Q12" s="214"/>
      <c r="T12" s="688" t="s">
        <v>2905</v>
      </c>
      <c r="U12" s="424"/>
      <c r="Z12" s="214"/>
    </row>
    <row r="13" spans="2:26">
      <c r="B13" s="695" t="s">
        <v>1489</v>
      </c>
      <c r="H13" s="214"/>
      <c r="K13" s="688" t="s">
        <v>1475</v>
      </c>
      <c r="Q13" s="214"/>
      <c r="T13" s="688" t="s">
        <v>2906</v>
      </c>
      <c r="U13" s="424"/>
      <c r="Z13" s="214"/>
    </row>
    <row r="14" spans="2:26">
      <c r="B14" s="695" t="s">
        <v>1490</v>
      </c>
      <c r="H14" s="214"/>
      <c r="K14" s="688" t="s">
        <v>1476</v>
      </c>
      <c r="Q14" s="214"/>
      <c r="T14" s="688" t="s">
        <v>2907</v>
      </c>
      <c r="U14" s="424"/>
      <c r="Z14" s="214"/>
    </row>
    <row r="15" spans="2:26">
      <c r="B15" s="695" t="s">
        <v>1491</v>
      </c>
      <c r="H15" s="214"/>
      <c r="K15" s="688" t="s">
        <v>1477</v>
      </c>
      <c r="Q15" s="214"/>
      <c r="T15" s="688" t="s">
        <v>2908</v>
      </c>
      <c r="U15" s="424"/>
      <c r="Z15" s="214"/>
    </row>
    <row r="16" spans="2:26">
      <c r="B16" s="695" t="s">
        <v>1492</v>
      </c>
      <c r="H16" s="214"/>
      <c r="K16" s="688" t="s">
        <v>1478</v>
      </c>
      <c r="Q16" s="214"/>
      <c r="T16" s="688" t="s">
        <v>2909</v>
      </c>
      <c r="U16" s="424"/>
      <c r="Z16" s="214"/>
    </row>
    <row r="17" spans="2:26">
      <c r="B17" s="695" t="s">
        <v>1493</v>
      </c>
      <c r="H17" s="214"/>
      <c r="K17" s="688" t="s">
        <v>1479</v>
      </c>
      <c r="Q17" s="214"/>
      <c r="T17" s="688" t="s">
        <v>2910</v>
      </c>
      <c r="U17" s="424"/>
      <c r="Z17" s="214"/>
    </row>
    <row r="18" spans="2:26">
      <c r="B18" s="695" t="s">
        <v>1494</v>
      </c>
      <c r="H18" s="214"/>
      <c r="K18" s="688" t="s">
        <v>1480</v>
      </c>
      <c r="Q18" s="214"/>
      <c r="T18" s="688" t="s">
        <v>2911</v>
      </c>
      <c r="U18" s="424"/>
      <c r="Z18" s="214"/>
    </row>
    <row r="19" spans="2:26">
      <c r="B19" s="695" t="s">
        <v>1495</v>
      </c>
      <c r="H19" s="214"/>
      <c r="K19" s="688" t="s">
        <v>1481</v>
      </c>
      <c r="Q19" s="214"/>
      <c r="T19" s="688" t="s">
        <v>2912</v>
      </c>
      <c r="U19" s="424"/>
      <c r="Z19" s="214"/>
    </row>
    <row r="20" spans="2:26">
      <c r="B20" s="695" t="s">
        <v>1496</v>
      </c>
      <c r="H20" s="214"/>
      <c r="K20" s="688" t="s">
        <v>1482</v>
      </c>
      <c r="Q20" s="214"/>
      <c r="T20" s="688" t="s">
        <v>2913</v>
      </c>
      <c r="U20" s="424"/>
      <c r="Z20" s="214"/>
    </row>
    <row r="21" spans="2:26">
      <c r="B21" s="695" t="s">
        <v>1497</v>
      </c>
      <c r="H21" s="214"/>
      <c r="K21" s="688" t="s">
        <v>1483</v>
      </c>
      <c r="Q21" s="214"/>
      <c r="T21" s="688" t="s">
        <v>2914</v>
      </c>
      <c r="U21" s="424"/>
      <c r="Z21" s="214"/>
    </row>
    <row r="22" spans="2:26" ht="15.75" thickBot="1">
      <c r="B22" s="695" t="s">
        <v>1498</v>
      </c>
      <c r="H22" s="214"/>
      <c r="K22" s="689"/>
      <c r="L22" s="216"/>
      <c r="M22" s="216"/>
      <c r="N22" s="216"/>
      <c r="O22" s="216"/>
      <c r="P22" s="216"/>
      <c r="Q22" s="217"/>
      <c r="T22" s="688" t="s">
        <v>2915</v>
      </c>
      <c r="U22" s="424"/>
      <c r="Z22" s="214"/>
    </row>
    <row r="23" spans="2:26">
      <c r="B23" s="695" t="s">
        <v>1499</v>
      </c>
      <c r="H23" s="214"/>
      <c r="T23" s="688" t="s">
        <v>2916</v>
      </c>
      <c r="U23" s="424"/>
      <c r="Z23" s="214"/>
    </row>
    <row r="24" spans="2:26">
      <c r="B24" s="695" t="s">
        <v>1500</v>
      </c>
      <c r="H24" s="214"/>
      <c r="T24" s="688" t="s">
        <v>2917</v>
      </c>
      <c r="U24" s="424"/>
      <c r="Z24" s="214"/>
    </row>
    <row r="25" spans="2:26">
      <c r="B25" s="695" t="s">
        <v>1501</v>
      </c>
      <c r="H25" s="214"/>
      <c r="T25" s="688" t="s">
        <v>2918</v>
      </c>
      <c r="U25" s="424"/>
      <c r="Z25" s="214"/>
    </row>
    <row r="26" spans="2:26" ht="15.75" thickBot="1">
      <c r="B26" s="695" t="s">
        <v>1502</v>
      </c>
      <c r="H26" s="214"/>
      <c r="I26" s="689"/>
      <c r="J26" s="216"/>
      <c r="K26" s="216"/>
      <c r="L26" s="216"/>
      <c r="M26" s="216"/>
      <c r="N26" s="216"/>
      <c r="O26" s="216"/>
      <c r="P26" s="216"/>
      <c r="Q26" s="216"/>
      <c r="T26" s="688" t="s">
        <v>2919</v>
      </c>
      <c r="U26" s="424"/>
      <c r="Z26" s="214"/>
    </row>
    <row r="27" spans="2:26">
      <c r="B27" s="695" t="s">
        <v>1503</v>
      </c>
      <c r="Q27" s="212"/>
      <c r="T27" s="688" t="s">
        <v>2920</v>
      </c>
      <c r="U27" s="424"/>
      <c r="Z27" s="214"/>
    </row>
    <row r="28" spans="2:26" ht="18.75">
      <c r="B28" s="695" t="s">
        <v>1504</v>
      </c>
      <c r="K28" s="693" t="s">
        <v>2237</v>
      </c>
      <c r="L28" s="424"/>
      <c r="Q28" s="214"/>
      <c r="T28" s="688" t="s">
        <v>2921</v>
      </c>
      <c r="U28" s="424"/>
      <c r="Z28" s="214"/>
    </row>
    <row r="29" spans="2:26">
      <c r="B29" s="695" t="s">
        <v>1505</v>
      </c>
      <c r="K29" s="424" t="s">
        <v>2238</v>
      </c>
      <c r="L29" s="424"/>
      <c r="Q29" s="214"/>
      <c r="T29" s="688" t="s">
        <v>2922</v>
      </c>
      <c r="U29" s="424"/>
      <c r="Z29" s="214"/>
    </row>
    <row r="30" spans="2:26">
      <c r="B30" s="695" t="s">
        <v>1506</v>
      </c>
      <c r="K30" s="424" t="s">
        <v>2239</v>
      </c>
      <c r="L30" s="424"/>
      <c r="Q30" s="214"/>
      <c r="T30" s="688" t="s">
        <v>2923</v>
      </c>
      <c r="U30" s="424"/>
      <c r="Z30" s="214"/>
    </row>
    <row r="31" spans="2:26">
      <c r="B31" s="695" t="s">
        <v>1507</v>
      </c>
      <c r="K31" s="424" t="s">
        <v>2240</v>
      </c>
      <c r="L31" s="424"/>
      <c r="Q31" s="214"/>
      <c r="T31" s="688" t="s">
        <v>2924</v>
      </c>
      <c r="U31" s="424"/>
      <c r="Z31" s="214"/>
    </row>
    <row r="32" spans="2:26">
      <c r="B32" s="695" t="s">
        <v>1508</v>
      </c>
      <c r="K32" s="424" t="s">
        <v>2241</v>
      </c>
      <c r="L32" s="424"/>
      <c r="Q32" s="214"/>
      <c r="T32" s="688" t="s">
        <v>2925</v>
      </c>
      <c r="U32" s="424"/>
      <c r="Z32" s="214"/>
    </row>
    <row r="33" spans="2:26">
      <c r="B33" s="695" t="s">
        <v>1509</v>
      </c>
      <c r="K33" s="424" t="s">
        <v>2242</v>
      </c>
      <c r="L33" s="424"/>
      <c r="Q33" s="214"/>
      <c r="T33" s="688" t="s">
        <v>2926</v>
      </c>
      <c r="U33" s="424"/>
      <c r="Z33" s="214"/>
    </row>
    <row r="34" spans="2:26">
      <c r="B34" s="695" t="s">
        <v>1510</v>
      </c>
      <c r="K34" s="424" t="s">
        <v>2243</v>
      </c>
      <c r="L34" s="424"/>
      <c r="Q34" s="214"/>
      <c r="T34" s="688" t="s">
        <v>2927</v>
      </c>
      <c r="U34" s="424"/>
      <c r="Z34" s="214"/>
    </row>
    <row r="35" spans="2:26">
      <c r="B35" s="695" t="s">
        <v>1511</v>
      </c>
      <c r="K35" s="424" t="s">
        <v>2244</v>
      </c>
      <c r="L35" s="424"/>
      <c r="Q35" s="214"/>
      <c r="T35" s="688" t="s">
        <v>2928</v>
      </c>
      <c r="U35" s="424"/>
      <c r="Z35" s="214"/>
    </row>
    <row r="36" spans="2:26">
      <c r="B36" s="695" t="s">
        <v>1512</v>
      </c>
      <c r="K36" s="424" t="s">
        <v>2245</v>
      </c>
      <c r="L36" s="424"/>
      <c r="Q36" s="214"/>
      <c r="T36" s="688" t="s">
        <v>2929</v>
      </c>
      <c r="U36" s="424"/>
      <c r="Z36" s="214"/>
    </row>
    <row r="37" spans="2:26">
      <c r="B37" s="695" t="s">
        <v>1513</v>
      </c>
      <c r="K37" s="424" t="s">
        <v>2246</v>
      </c>
      <c r="L37" s="424"/>
      <c r="Q37" s="214"/>
      <c r="T37" s="688" t="s">
        <v>2930</v>
      </c>
      <c r="U37" s="424"/>
      <c r="Z37" s="214"/>
    </row>
    <row r="38" spans="2:26">
      <c r="B38" s="695" t="s">
        <v>1514</v>
      </c>
      <c r="K38" s="424" t="s">
        <v>2247</v>
      </c>
      <c r="L38" s="424"/>
      <c r="Q38" s="214"/>
      <c r="T38" s="688" t="s">
        <v>2931</v>
      </c>
      <c r="U38" s="424"/>
      <c r="Z38" s="214"/>
    </row>
    <row r="39" spans="2:26">
      <c r="B39" s="695" t="s">
        <v>1515</v>
      </c>
      <c r="K39" s="424" t="s">
        <v>2248</v>
      </c>
      <c r="L39" s="424"/>
      <c r="Q39" s="214"/>
      <c r="T39" s="688" t="s">
        <v>2932</v>
      </c>
      <c r="U39" s="424"/>
      <c r="Z39" s="214"/>
    </row>
    <row r="40" spans="2:26">
      <c r="B40" s="695" t="s">
        <v>1516</v>
      </c>
      <c r="K40" s="424" t="s">
        <v>2249</v>
      </c>
      <c r="L40" s="424"/>
      <c r="Q40" s="214"/>
      <c r="T40" s="688" t="s">
        <v>2933</v>
      </c>
      <c r="U40" s="424"/>
      <c r="Z40" s="214"/>
    </row>
    <row r="41" spans="2:26">
      <c r="B41" s="695" t="s">
        <v>1517</v>
      </c>
      <c r="K41" s="424" t="s">
        <v>2250</v>
      </c>
      <c r="L41" s="424"/>
      <c r="Q41" s="214"/>
      <c r="T41" s="688" t="s">
        <v>2934</v>
      </c>
      <c r="U41" s="424"/>
      <c r="Z41" s="214"/>
    </row>
    <row r="42" spans="2:26">
      <c r="B42" s="695" t="s">
        <v>1518</v>
      </c>
      <c r="K42" s="424" t="s">
        <v>2251</v>
      </c>
      <c r="L42" s="424"/>
      <c r="Q42" s="214"/>
      <c r="T42" s="688" t="s">
        <v>2935</v>
      </c>
      <c r="U42" s="424"/>
      <c r="Z42" s="214"/>
    </row>
    <row r="43" spans="2:26">
      <c r="B43" s="695" t="s">
        <v>1519</v>
      </c>
      <c r="K43" s="424" t="s">
        <v>2252</v>
      </c>
      <c r="L43" s="424"/>
      <c r="Q43" s="214"/>
      <c r="T43" s="688" t="s">
        <v>2936</v>
      </c>
      <c r="U43" s="424"/>
      <c r="Z43" s="214"/>
    </row>
    <row r="44" spans="2:26">
      <c r="B44" s="695" t="s">
        <v>1520</v>
      </c>
      <c r="K44" s="424" t="s">
        <v>2253</v>
      </c>
      <c r="L44" s="424"/>
      <c r="Q44" s="214"/>
      <c r="T44" s="688" t="s">
        <v>2937</v>
      </c>
      <c r="U44" s="424"/>
      <c r="Z44" s="214"/>
    </row>
    <row r="45" spans="2:26">
      <c r="B45" s="695" t="s">
        <v>1521</v>
      </c>
      <c r="K45" s="424" t="s">
        <v>2254</v>
      </c>
      <c r="L45" s="424"/>
      <c r="Q45" s="214"/>
      <c r="T45" s="688" t="s">
        <v>2938</v>
      </c>
      <c r="U45" s="424"/>
      <c r="Z45" s="214"/>
    </row>
    <row r="46" spans="2:26">
      <c r="B46" s="695" t="s">
        <v>1522</v>
      </c>
      <c r="K46" s="424" t="s">
        <v>2255</v>
      </c>
      <c r="L46" s="424"/>
      <c r="Q46" s="214"/>
      <c r="T46" s="688" t="s">
        <v>2939</v>
      </c>
      <c r="U46" s="424"/>
      <c r="Z46" s="214"/>
    </row>
    <row r="47" spans="2:26">
      <c r="B47" s="695" t="s">
        <v>1523</v>
      </c>
      <c r="K47" s="424" t="s">
        <v>2256</v>
      </c>
      <c r="L47" s="424"/>
      <c r="Q47" s="214"/>
      <c r="T47" s="688" t="s">
        <v>2940</v>
      </c>
      <c r="U47" s="424"/>
      <c r="Z47" s="214"/>
    </row>
    <row r="48" spans="2:26">
      <c r="B48" s="695" t="s">
        <v>1524</v>
      </c>
      <c r="K48" s="424" t="s">
        <v>2257</v>
      </c>
      <c r="L48" s="424"/>
      <c r="Q48" s="214"/>
      <c r="T48" s="688" t="s">
        <v>2941</v>
      </c>
      <c r="U48" s="424"/>
      <c r="Z48" s="214"/>
    </row>
    <row r="49" spans="2:26">
      <c r="B49" s="695" t="s">
        <v>1525</v>
      </c>
      <c r="K49" s="424" t="s">
        <v>2258</v>
      </c>
      <c r="L49" s="424"/>
      <c r="Q49" s="214"/>
      <c r="T49" s="688" t="s">
        <v>2942</v>
      </c>
      <c r="U49" s="424"/>
      <c r="Z49" s="214"/>
    </row>
    <row r="50" spans="2:26">
      <c r="B50" s="695" t="s">
        <v>1526</v>
      </c>
      <c r="K50" s="424" t="s">
        <v>2259</v>
      </c>
      <c r="L50" s="424"/>
      <c r="Q50" s="214"/>
      <c r="T50" s="688" t="s">
        <v>2943</v>
      </c>
      <c r="U50" s="424"/>
      <c r="Z50" s="214"/>
    </row>
    <row r="51" spans="2:26">
      <c r="B51" s="695" t="s">
        <v>1527</v>
      </c>
      <c r="K51" s="424" t="s">
        <v>2260</v>
      </c>
      <c r="L51" s="424"/>
      <c r="Q51" s="214"/>
      <c r="T51" s="688" t="s">
        <v>2944</v>
      </c>
      <c r="U51" s="424"/>
      <c r="Z51" s="214"/>
    </row>
    <row r="52" spans="2:26">
      <c r="B52" s="695" t="s">
        <v>1528</v>
      </c>
      <c r="K52" s="424" t="s">
        <v>2261</v>
      </c>
      <c r="L52" s="424"/>
      <c r="Q52" s="214"/>
      <c r="T52" s="688" t="s">
        <v>2945</v>
      </c>
      <c r="U52" s="424"/>
      <c r="Z52" s="214"/>
    </row>
    <row r="53" spans="2:26">
      <c r="B53" s="695" t="s">
        <v>1529</v>
      </c>
      <c r="K53" s="424" t="s">
        <v>2262</v>
      </c>
      <c r="L53" s="424"/>
      <c r="Q53" s="214"/>
      <c r="T53" s="688" t="s">
        <v>2946</v>
      </c>
      <c r="U53" s="424"/>
      <c r="Z53" s="214"/>
    </row>
    <row r="54" spans="2:26">
      <c r="B54" s="695" t="s">
        <v>1530</v>
      </c>
      <c r="K54" s="424" t="s">
        <v>2263</v>
      </c>
      <c r="L54" s="424"/>
      <c r="Q54" s="214"/>
      <c r="T54" s="688" t="s">
        <v>2947</v>
      </c>
      <c r="U54" s="424"/>
      <c r="Z54" s="214"/>
    </row>
    <row r="55" spans="2:26">
      <c r="B55" s="695" t="s">
        <v>1531</v>
      </c>
      <c r="K55" s="424" t="s">
        <v>2264</v>
      </c>
      <c r="L55" s="424"/>
      <c r="Q55" s="214"/>
      <c r="T55" s="688" t="s">
        <v>2948</v>
      </c>
      <c r="U55" s="424"/>
      <c r="Z55" s="214"/>
    </row>
    <row r="56" spans="2:26" ht="18.75">
      <c r="B56" s="687" t="s">
        <v>1532</v>
      </c>
      <c r="K56" s="424" t="s">
        <v>2265</v>
      </c>
      <c r="L56" s="424"/>
      <c r="Q56" s="214"/>
      <c r="T56" s="688" t="s">
        <v>2949</v>
      </c>
      <c r="U56" s="424"/>
      <c r="Z56" s="214"/>
    </row>
    <row r="57" spans="2:26">
      <c r="B57" s="695" t="s">
        <v>1533</v>
      </c>
      <c r="C57" s="424"/>
      <c r="K57" s="424" t="s">
        <v>2266</v>
      </c>
      <c r="L57" s="424"/>
      <c r="Q57" s="214"/>
      <c r="T57" s="688" t="s">
        <v>2950</v>
      </c>
      <c r="U57" s="424"/>
      <c r="Z57" s="214"/>
    </row>
    <row r="58" spans="2:26">
      <c r="B58" s="695" t="s">
        <v>1534</v>
      </c>
      <c r="C58" s="424"/>
      <c r="K58" s="424" t="s">
        <v>2267</v>
      </c>
      <c r="L58" s="424"/>
      <c r="Q58" s="214"/>
      <c r="T58" s="688" t="s">
        <v>2951</v>
      </c>
      <c r="U58" s="424"/>
      <c r="Z58" s="214"/>
    </row>
    <row r="59" spans="2:26">
      <c r="B59" s="695" t="s">
        <v>1535</v>
      </c>
      <c r="C59" s="424"/>
      <c r="K59" s="424" t="s">
        <v>2268</v>
      </c>
      <c r="L59" s="424"/>
      <c r="Q59" s="214"/>
      <c r="T59" s="688" t="s">
        <v>2952</v>
      </c>
      <c r="U59" s="424"/>
      <c r="Z59" s="214"/>
    </row>
    <row r="60" spans="2:26">
      <c r="B60" s="695" t="s">
        <v>1536</v>
      </c>
      <c r="C60" s="424"/>
      <c r="K60" s="424" t="s">
        <v>2269</v>
      </c>
      <c r="L60" s="424"/>
      <c r="Q60" s="214"/>
      <c r="T60" s="688" t="s">
        <v>2953</v>
      </c>
      <c r="U60" s="424"/>
      <c r="Z60" s="214"/>
    </row>
    <row r="61" spans="2:26">
      <c r="B61" s="695" t="s">
        <v>1537</v>
      </c>
      <c r="C61" s="424"/>
      <c r="K61" s="424" t="s">
        <v>2270</v>
      </c>
      <c r="L61" s="424"/>
      <c r="Q61" s="214"/>
      <c r="T61" s="688" t="s">
        <v>2954</v>
      </c>
      <c r="U61" s="424"/>
      <c r="Z61" s="214"/>
    </row>
    <row r="62" spans="2:26">
      <c r="B62" s="695" t="s">
        <v>1538</v>
      </c>
      <c r="C62" s="424"/>
      <c r="K62" s="424" t="s">
        <v>2271</v>
      </c>
      <c r="L62" s="424"/>
      <c r="Q62" s="214"/>
      <c r="T62" s="688" t="s">
        <v>2955</v>
      </c>
      <c r="U62" s="424"/>
      <c r="Z62" s="214"/>
    </row>
    <row r="63" spans="2:26">
      <c r="B63" s="695" t="s">
        <v>1539</v>
      </c>
      <c r="C63" s="424"/>
      <c r="K63" s="424" t="s">
        <v>2272</v>
      </c>
      <c r="L63" s="424"/>
      <c r="Q63" s="214"/>
      <c r="T63" s="688" t="s">
        <v>2956</v>
      </c>
      <c r="U63" s="424"/>
      <c r="Z63" s="214"/>
    </row>
    <row r="64" spans="2:26">
      <c r="B64" s="695" t="s">
        <v>1540</v>
      </c>
      <c r="C64" s="424"/>
      <c r="K64" s="424" t="s">
        <v>2273</v>
      </c>
      <c r="L64" s="424"/>
      <c r="Q64" s="214"/>
      <c r="T64" s="688" t="s">
        <v>2957</v>
      </c>
      <c r="U64" s="424"/>
      <c r="Z64" s="214"/>
    </row>
    <row r="65" spans="2:26">
      <c r="B65" s="695" t="s">
        <v>1541</v>
      </c>
      <c r="C65" s="424"/>
      <c r="K65" s="424" t="s">
        <v>2274</v>
      </c>
      <c r="L65" s="424"/>
      <c r="Q65" s="214"/>
      <c r="T65" s="688" t="s">
        <v>2958</v>
      </c>
      <c r="U65" s="424"/>
      <c r="Z65" s="214"/>
    </row>
    <row r="66" spans="2:26">
      <c r="B66" s="695" t="s">
        <v>1542</v>
      </c>
      <c r="C66" s="424"/>
      <c r="K66" s="424" t="s">
        <v>2275</v>
      </c>
      <c r="L66" s="424"/>
      <c r="Q66" s="214"/>
      <c r="T66" s="688" t="s">
        <v>2959</v>
      </c>
      <c r="U66" s="424"/>
      <c r="Z66" s="214"/>
    </row>
    <row r="67" spans="2:26">
      <c r="B67" s="695" t="s">
        <v>1543</v>
      </c>
      <c r="C67" s="424"/>
      <c r="K67" s="424" t="s">
        <v>2276</v>
      </c>
      <c r="L67" s="424"/>
      <c r="Q67" s="214"/>
      <c r="T67" s="688" t="s">
        <v>2960</v>
      </c>
      <c r="U67" s="424"/>
      <c r="Z67" s="214"/>
    </row>
    <row r="68" spans="2:26" ht="18.75">
      <c r="B68" s="695" t="s">
        <v>1544</v>
      </c>
      <c r="C68" s="424"/>
      <c r="K68" s="424" t="s">
        <v>2277</v>
      </c>
      <c r="L68" s="424"/>
      <c r="Q68" s="214"/>
      <c r="T68" s="699" t="s">
        <v>2961</v>
      </c>
      <c r="U68" s="424"/>
      <c r="Z68" s="214"/>
    </row>
    <row r="69" spans="2:26">
      <c r="B69" s="695" t="s">
        <v>1545</v>
      </c>
      <c r="C69" s="424"/>
      <c r="K69" s="424" t="s">
        <v>2278</v>
      </c>
      <c r="L69" s="424"/>
      <c r="Q69" s="214"/>
      <c r="T69" s="688" t="s">
        <v>2962</v>
      </c>
      <c r="U69" s="424"/>
      <c r="Z69" s="214"/>
    </row>
    <row r="70" spans="2:26">
      <c r="B70" s="695" t="s">
        <v>1546</v>
      </c>
      <c r="C70" s="424"/>
      <c r="K70" s="424" t="s">
        <v>2279</v>
      </c>
      <c r="L70" s="424"/>
      <c r="Q70" s="214"/>
      <c r="T70" s="688" t="s">
        <v>2963</v>
      </c>
      <c r="U70" s="424"/>
      <c r="Z70" s="214"/>
    </row>
    <row r="71" spans="2:26">
      <c r="B71" s="695" t="s">
        <v>1547</v>
      </c>
      <c r="C71" s="424"/>
      <c r="K71" s="424" t="s">
        <v>2280</v>
      </c>
      <c r="L71" s="424"/>
      <c r="Q71" s="214"/>
      <c r="T71" s="688" t="s">
        <v>2964</v>
      </c>
      <c r="U71" s="424"/>
      <c r="Z71" s="214"/>
    </row>
    <row r="72" spans="2:26">
      <c r="B72" s="695" t="s">
        <v>1548</v>
      </c>
      <c r="C72" s="424"/>
      <c r="K72" s="424" t="s">
        <v>2281</v>
      </c>
      <c r="L72" s="424"/>
      <c r="Q72" s="214"/>
      <c r="T72" s="688" t="s">
        <v>2965</v>
      </c>
      <c r="U72" s="424"/>
      <c r="Z72" s="214"/>
    </row>
    <row r="73" spans="2:26">
      <c r="B73" s="695" t="s">
        <v>1549</v>
      </c>
      <c r="C73" s="424"/>
      <c r="K73" s="424" t="s">
        <v>2282</v>
      </c>
      <c r="L73" s="424"/>
      <c r="Q73" s="214"/>
      <c r="T73" s="688" t="s">
        <v>2966</v>
      </c>
      <c r="U73" s="424"/>
      <c r="Z73" s="214"/>
    </row>
    <row r="74" spans="2:26">
      <c r="B74" s="695" t="s">
        <v>1550</v>
      </c>
      <c r="C74" s="424"/>
      <c r="K74" s="424" t="s">
        <v>2283</v>
      </c>
      <c r="L74" s="424"/>
      <c r="Q74" s="214"/>
      <c r="T74" s="688" t="s">
        <v>2967</v>
      </c>
      <c r="U74" s="424"/>
      <c r="Z74" s="214"/>
    </row>
    <row r="75" spans="2:26">
      <c r="B75" s="695" t="s">
        <v>1551</v>
      </c>
      <c r="C75" s="424"/>
      <c r="K75" s="424" t="s">
        <v>2284</v>
      </c>
      <c r="L75" s="424"/>
      <c r="Q75" s="214"/>
      <c r="T75" s="688" t="s">
        <v>2968</v>
      </c>
      <c r="U75" s="424"/>
      <c r="Z75" s="214"/>
    </row>
    <row r="76" spans="2:26">
      <c r="B76" s="695" t="s">
        <v>1552</v>
      </c>
      <c r="C76" s="424"/>
      <c r="K76" s="424" t="s">
        <v>2285</v>
      </c>
      <c r="L76" s="424"/>
      <c r="Q76" s="214"/>
      <c r="T76" s="688" t="s">
        <v>2969</v>
      </c>
      <c r="U76" s="424"/>
      <c r="Z76" s="214"/>
    </row>
    <row r="77" spans="2:26">
      <c r="B77" s="695" t="s">
        <v>1553</v>
      </c>
      <c r="C77" s="424"/>
      <c r="K77" s="424" t="s">
        <v>2286</v>
      </c>
      <c r="L77" s="424"/>
      <c r="Q77" s="214"/>
      <c r="T77" s="688" t="s">
        <v>2970</v>
      </c>
      <c r="U77" s="424"/>
      <c r="Z77" s="214"/>
    </row>
    <row r="78" spans="2:26">
      <c r="B78" s="695" t="s">
        <v>1554</v>
      </c>
      <c r="C78" s="424"/>
      <c r="K78" s="424" t="s">
        <v>2287</v>
      </c>
      <c r="L78" s="424"/>
      <c r="Q78" s="214"/>
      <c r="T78" s="688" t="s">
        <v>2971</v>
      </c>
      <c r="U78" s="424"/>
      <c r="Z78" s="214"/>
    </row>
    <row r="79" spans="2:26">
      <c r="B79" s="695" t="s">
        <v>1555</v>
      </c>
      <c r="C79" s="424"/>
      <c r="K79" s="424" t="s">
        <v>2288</v>
      </c>
      <c r="L79" s="424"/>
      <c r="Q79" s="214"/>
      <c r="T79" s="688" t="s">
        <v>2972</v>
      </c>
      <c r="U79" s="424"/>
      <c r="Z79" s="214"/>
    </row>
    <row r="80" spans="2:26">
      <c r="B80" s="695" t="s">
        <v>1556</v>
      </c>
      <c r="C80" s="424"/>
      <c r="K80" s="424" t="s">
        <v>2289</v>
      </c>
      <c r="L80" s="424"/>
      <c r="Q80" s="214"/>
      <c r="T80" s="688" t="s">
        <v>2973</v>
      </c>
      <c r="U80" s="424"/>
      <c r="Z80" s="214"/>
    </row>
    <row r="81" spans="2:26">
      <c r="B81" s="695" t="s">
        <v>1557</v>
      </c>
      <c r="C81" s="424"/>
      <c r="K81" s="424" t="s">
        <v>2290</v>
      </c>
      <c r="L81" s="424"/>
      <c r="Q81" s="214"/>
      <c r="T81" s="688" t="s">
        <v>2974</v>
      </c>
      <c r="U81" s="424"/>
      <c r="Z81" s="214"/>
    </row>
    <row r="82" spans="2:26">
      <c r="B82" s="695" t="s">
        <v>1558</v>
      </c>
      <c r="C82" s="424"/>
      <c r="K82" s="424" t="s">
        <v>2291</v>
      </c>
      <c r="L82" s="424"/>
      <c r="Q82" s="214"/>
      <c r="T82" s="688" t="s">
        <v>2975</v>
      </c>
      <c r="U82" s="424"/>
      <c r="Z82" s="214"/>
    </row>
    <row r="83" spans="2:26">
      <c r="B83" s="695" t="s">
        <v>1559</v>
      </c>
      <c r="C83" s="424"/>
      <c r="K83" s="424" t="s">
        <v>2292</v>
      </c>
      <c r="L83" s="424"/>
      <c r="Q83" s="214"/>
      <c r="T83" s="688" t="s">
        <v>2976</v>
      </c>
      <c r="U83" s="424"/>
      <c r="Z83" s="214"/>
    </row>
    <row r="84" spans="2:26">
      <c r="B84" s="695" t="s">
        <v>1560</v>
      </c>
      <c r="C84" s="424"/>
      <c r="K84" s="424" t="s">
        <v>2293</v>
      </c>
      <c r="L84" s="424"/>
      <c r="Q84" s="214"/>
      <c r="T84" s="688" t="s">
        <v>2977</v>
      </c>
      <c r="U84" s="424"/>
      <c r="Z84" s="214"/>
    </row>
    <row r="85" spans="2:26">
      <c r="B85" s="695" t="s">
        <v>1561</v>
      </c>
      <c r="C85" s="424"/>
      <c r="K85" s="424" t="s">
        <v>2294</v>
      </c>
      <c r="L85" s="424"/>
      <c r="Q85" s="214"/>
      <c r="T85" s="688" t="s">
        <v>2978</v>
      </c>
      <c r="U85" s="424"/>
      <c r="Z85" s="214"/>
    </row>
    <row r="86" spans="2:26">
      <c r="B86" s="695" t="s">
        <v>1562</v>
      </c>
      <c r="C86" s="424"/>
      <c r="K86" s="424" t="s">
        <v>2295</v>
      </c>
      <c r="L86" s="424"/>
      <c r="Q86" s="214"/>
      <c r="T86" s="688" t="s">
        <v>2979</v>
      </c>
      <c r="U86" s="424"/>
      <c r="Z86" s="214"/>
    </row>
    <row r="87" spans="2:26">
      <c r="B87" s="695" t="s">
        <v>1563</v>
      </c>
      <c r="C87" s="424"/>
      <c r="K87" s="424" t="s">
        <v>2296</v>
      </c>
      <c r="L87" s="424"/>
      <c r="Q87" s="214"/>
      <c r="T87" s="688" t="s">
        <v>2980</v>
      </c>
      <c r="U87" s="424"/>
      <c r="Z87" s="214"/>
    </row>
    <row r="88" spans="2:26">
      <c r="B88" s="695" t="s">
        <v>1564</v>
      </c>
      <c r="C88" s="424"/>
      <c r="K88" s="424" t="s">
        <v>2297</v>
      </c>
      <c r="L88" s="424"/>
      <c r="Q88" s="214"/>
      <c r="T88" s="688" t="s">
        <v>2981</v>
      </c>
      <c r="U88" s="424"/>
      <c r="Z88" s="214"/>
    </row>
    <row r="89" spans="2:26">
      <c r="B89" s="695" t="s">
        <v>1565</v>
      </c>
      <c r="C89" s="424"/>
      <c r="K89" s="424" t="s">
        <v>2298</v>
      </c>
      <c r="L89" s="424"/>
      <c r="Q89" s="214"/>
      <c r="T89" s="688" t="s">
        <v>2982</v>
      </c>
      <c r="U89" s="424"/>
      <c r="Z89" s="214"/>
    </row>
    <row r="90" spans="2:26">
      <c r="B90" s="695" t="s">
        <v>1566</v>
      </c>
      <c r="C90" s="424"/>
      <c r="K90" s="424" t="s">
        <v>2299</v>
      </c>
      <c r="L90" s="424"/>
      <c r="Q90" s="214"/>
      <c r="T90" s="688" t="s">
        <v>2983</v>
      </c>
      <c r="U90" s="424"/>
      <c r="Z90" s="214"/>
    </row>
    <row r="91" spans="2:26">
      <c r="B91" s="695" t="s">
        <v>1567</v>
      </c>
      <c r="C91" s="424"/>
      <c r="K91" s="424" t="s">
        <v>2300</v>
      </c>
      <c r="L91" s="424"/>
      <c r="Q91" s="214"/>
      <c r="T91" s="688" t="s">
        <v>2984</v>
      </c>
      <c r="U91" s="424"/>
      <c r="Z91" s="214"/>
    </row>
    <row r="92" spans="2:26">
      <c r="B92" s="695" t="s">
        <v>1568</v>
      </c>
      <c r="C92" s="424"/>
      <c r="K92" s="424" t="s">
        <v>2301</v>
      </c>
      <c r="L92" s="424"/>
      <c r="Q92" s="214"/>
      <c r="T92" s="688" t="s">
        <v>2985</v>
      </c>
      <c r="U92" s="424"/>
      <c r="Z92" s="214"/>
    </row>
    <row r="93" spans="2:26">
      <c r="B93" s="695" t="s">
        <v>1569</v>
      </c>
      <c r="C93" s="424"/>
      <c r="K93" s="424" t="s">
        <v>2302</v>
      </c>
      <c r="L93" s="424"/>
      <c r="Q93" s="214"/>
      <c r="T93" s="688" t="s">
        <v>2986</v>
      </c>
      <c r="U93" s="424"/>
      <c r="Z93" s="214"/>
    </row>
    <row r="94" spans="2:26">
      <c r="B94" s="695" t="s">
        <v>1570</v>
      </c>
      <c r="C94" s="424"/>
      <c r="K94" s="424" t="s">
        <v>2303</v>
      </c>
      <c r="L94" s="424"/>
      <c r="Q94" s="214"/>
      <c r="T94" s="688" t="s">
        <v>2987</v>
      </c>
      <c r="U94" s="424"/>
      <c r="Z94" s="214"/>
    </row>
    <row r="95" spans="2:26">
      <c r="B95" s="695" t="s">
        <v>1571</v>
      </c>
      <c r="C95" s="424"/>
      <c r="K95" s="424" t="s">
        <v>2304</v>
      </c>
      <c r="L95" s="424"/>
      <c r="Q95" s="214"/>
      <c r="T95" s="688" t="s">
        <v>2988</v>
      </c>
      <c r="U95" s="424"/>
      <c r="Z95" s="214"/>
    </row>
    <row r="96" spans="2:26">
      <c r="B96" s="695" t="s">
        <v>1572</v>
      </c>
      <c r="C96" s="424"/>
      <c r="K96" s="424" t="s">
        <v>2305</v>
      </c>
      <c r="L96" s="424"/>
      <c r="Q96" s="214"/>
      <c r="T96" s="688" t="s">
        <v>2989</v>
      </c>
      <c r="U96" s="424"/>
      <c r="Z96" s="214"/>
    </row>
    <row r="97" spans="2:26">
      <c r="B97" s="695" t="s">
        <v>1573</v>
      </c>
      <c r="C97" s="424"/>
      <c r="K97" s="424" t="s">
        <v>2306</v>
      </c>
      <c r="L97" s="424"/>
      <c r="Q97" s="214"/>
      <c r="T97" s="688" t="s">
        <v>2990</v>
      </c>
      <c r="U97" s="424"/>
      <c r="Z97" s="214"/>
    </row>
    <row r="98" spans="2:26">
      <c r="B98" s="695" t="s">
        <v>1574</v>
      </c>
      <c r="C98" s="424"/>
      <c r="K98" s="424" t="s">
        <v>2307</v>
      </c>
      <c r="L98" s="424"/>
      <c r="Q98" s="214"/>
      <c r="T98" s="688" t="s">
        <v>2991</v>
      </c>
      <c r="U98" s="424"/>
      <c r="Z98" s="214"/>
    </row>
    <row r="99" spans="2:26">
      <c r="B99" s="695" t="s">
        <v>1575</v>
      </c>
      <c r="C99" s="424"/>
      <c r="K99" s="424" t="s">
        <v>2308</v>
      </c>
      <c r="L99" s="424"/>
      <c r="Q99" s="214"/>
      <c r="T99" s="688" t="s">
        <v>2992</v>
      </c>
      <c r="U99" s="424"/>
      <c r="Z99" s="214"/>
    </row>
    <row r="100" spans="2:26">
      <c r="B100" s="695" t="s">
        <v>1576</v>
      </c>
      <c r="C100" s="424"/>
      <c r="K100" s="424" t="s">
        <v>2309</v>
      </c>
      <c r="L100" s="424"/>
      <c r="Q100" s="214"/>
      <c r="T100" s="688" t="s">
        <v>2993</v>
      </c>
      <c r="U100" s="424"/>
      <c r="Z100" s="214"/>
    </row>
    <row r="101" spans="2:26">
      <c r="B101" s="695" t="s">
        <v>1577</v>
      </c>
      <c r="C101" s="424"/>
      <c r="K101" s="424" t="s">
        <v>2310</v>
      </c>
      <c r="L101" s="424"/>
      <c r="Q101" s="214"/>
      <c r="T101" s="688" t="s">
        <v>2994</v>
      </c>
      <c r="U101" s="424"/>
      <c r="Z101" s="214"/>
    </row>
    <row r="102" spans="2:26">
      <c r="B102" s="695" t="s">
        <v>1578</v>
      </c>
      <c r="C102" s="424"/>
      <c r="K102" s="424" t="s">
        <v>2311</v>
      </c>
      <c r="L102" s="424"/>
      <c r="Q102" s="214"/>
      <c r="T102" s="688" t="s">
        <v>2995</v>
      </c>
      <c r="U102" s="424"/>
      <c r="Z102" s="214"/>
    </row>
    <row r="103" spans="2:26">
      <c r="B103" s="695" t="s">
        <v>1579</v>
      </c>
      <c r="C103" s="424"/>
      <c r="K103" s="424" t="s">
        <v>2312</v>
      </c>
      <c r="L103" s="424"/>
      <c r="Q103" s="214"/>
      <c r="T103" s="688" t="s">
        <v>2996</v>
      </c>
      <c r="U103" s="424"/>
      <c r="Z103" s="214"/>
    </row>
    <row r="104" spans="2:26">
      <c r="B104" s="695" t="s">
        <v>1580</v>
      </c>
      <c r="C104" s="424"/>
      <c r="K104" s="424" t="s">
        <v>2313</v>
      </c>
      <c r="L104" s="424"/>
      <c r="Q104" s="214"/>
      <c r="T104" s="688" t="s">
        <v>2997</v>
      </c>
      <c r="U104" s="424"/>
      <c r="Z104" s="214"/>
    </row>
    <row r="105" spans="2:26">
      <c r="B105" s="695" t="s">
        <v>1581</v>
      </c>
      <c r="C105" s="424"/>
      <c r="K105" s="424" t="s">
        <v>2314</v>
      </c>
      <c r="L105" s="424"/>
      <c r="Q105" s="214"/>
      <c r="T105" s="688" t="s">
        <v>2998</v>
      </c>
      <c r="U105" s="424"/>
      <c r="Z105" s="214"/>
    </row>
    <row r="106" spans="2:26" ht="18.75">
      <c r="B106" s="687" t="s">
        <v>1582</v>
      </c>
      <c r="K106" s="424" t="s">
        <v>2315</v>
      </c>
      <c r="L106" s="424"/>
      <c r="Q106" s="214"/>
      <c r="T106" s="688" t="s">
        <v>2999</v>
      </c>
      <c r="U106" s="424"/>
      <c r="Z106" s="214"/>
    </row>
    <row r="107" spans="2:26">
      <c r="B107" s="695" t="s">
        <v>1583</v>
      </c>
      <c r="K107" s="424" t="s">
        <v>2316</v>
      </c>
      <c r="L107" s="424"/>
      <c r="Q107" s="214"/>
      <c r="T107" s="688" t="s">
        <v>3000</v>
      </c>
      <c r="U107" s="424"/>
      <c r="Z107" s="214"/>
    </row>
    <row r="108" spans="2:26">
      <c r="B108" s="695" t="s">
        <v>1584</v>
      </c>
      <c r="K108" s="424" t="s">
        <v>2317</v>
      </c>
      <c r="L108" s="424"/>
      <c r="Q108" s="214"/>
      <c r="T108" s="688" t="s">
        <v>3001</v>
      </c>
      <c r="U108" s="424"/>
      <c r="Z108" s="214"/>
    </row>
    <row r="109" spans="2:26">
      <c r="B109" s="695" t="s">
        <v>1585</v>
      </c>
      <c r="K109" s="424" t="s">
        <v>2318</v>
      </c>
      <c r="L109" s="424"/>
      <c r="Q109" s="214"/>
      <c r="T109" s="688" t="s">
        <v>3002</v>
      </c>
      <c r="U109" s="424"/>
      <c r="Z109" s="214"/>
    </row>
    <row r="110" spans="2:26">
      <c r="B110" s="695" t="s">
        <v>1586</v>
      </c>
      <c r="K110" s="424" t="s">
        <v>2319</v>
      </c>
      <c r="L110" s="424"/>
      <c r="Q110" s="214"/>
      <c r="T110" s="688" t="s">
        <v>3003</v>
      </c>
      <c r="U110" s="424"/>
      <c r="Z110" s="214"/>
    </row>
    <row r="111" spans="2:26">
      <c r="B111" s="695" t="s">
        <v>1587</v>
      </c>
      <c r="K111" s="424" t="s">
        <v>2320</v>
      </c>
      <c r="L111" s="424"/>
      <c r="Q111" s="214"/>
      <c r="T111" s="688" t="s">
        <v>3004</v>
      </c>
      <c r="U111" s="424"/>
      <c r="Z111" s="214"/>
    </row>
    <row r="112" spans="2:26">
      <c r="B112" s="695" t="s">
        <v>1588</v>
      </c>
      <c r="K112" s="424" t="s">
        <v>2321</v>
      </c>
      <c r="L112" s="424"/>
      <c r="Q112" s="214"/>
      <c r="T112" s="688" t="s">
        <v>3005</v>
      </c>
      <c r="U112" s="424"/>
      <c r="Z112" s="214"/>
    </row>
    <row r="113" spans="2:26">
      <c r="B113" s="695" t="s">
        <v>1589</v>
      </c>
      <c r="K113" s="424" t="s">
        <v>2322</v>
      </c>
      <c r="L113" s="424"/>
      <c r="Q113" s="214"/>
      <c r="T113" s="688" t="s">
        <v>3006</v>
      </c>
      <c r="U113" s="424"/>
      <c r="Z113" s="214"/>
    </row>
    <row r="114" spans="2:26">
      <c r="B114" s="695" t="s">
        <v>1590</v>
      </c>
      <c r="K114" s="424" t="s">
        <v>2323</v>
      </c>
      <c r="L114" s="424"/>
      <c r="Q114" s="214"/>
      <c r="T114" s="688" t="s">
        <v>3007</v>
      </c>
      <c r="U114" s="424"/>
      <c r="Z114" s="214"/>
    </row>
    <row r="115" spans="2:26">
      <c r="B115" s="695" t="s">
        <v>1591</v>
      </c>
      <c r="K115" s="424" t="s">
        <v>2324</v>
      </c>
      <c r="L115" s="424"/>
      <c r="Q115" s="214"/>
      <c r="T115" s="688" t="s">
        <v>3008</v>
      </c>
      <c r="U115" s="424"/>
      <c r="Z115" s="214"/>
    </row>
    <row r="116" spans="2:26">
      <c r="B116" s="695" t="s">
        <v>1592</v>
      </c>
      <c r="K116" s="424" t="s">
        <v>2325</v>
      </c>
      <c r="L116" s="424"/>
      <c r="Q116" s="214"/>
      <c r="T116" s="688" t="s">
        <v>3009</v>
      </c>
      <c r="U116" s="424"/>
      <c r="Z116" s="214"/>
    </row>
    <row r="117" spans="2:26">
      <c r="B117" s="695" t="s">
        <v>1593</v>
      </c>
      <c r="K117" s="424" t="s">
        <v>2326</v>
      </c>
      <c r="L117" s="424"/>
      <c r="Q117" s="214"/>
      <c r="T117" s="688" t="s">
        <v>3010</v>
      </c>
      <c r="U117" s="424"/>
      <c r="Z117" s="214"/>
    </row>
    <row r="118" spans="2:26">
      <c r="B118" s="695" t="s">
        <v>1594</v>
      </c>
      <c r="K118" s="424" t="s">
        <v>2327</v>
      </c>
      <c r="L118" s="424"/>
      <c r="Q118" s="214"/>
      <c r="T118" s="688" t="s">
        <v>3011</v>
      </c>
      <c r="U118" s="424"/>
      <c r="Z118" s="214"/>
    </row>
    <row r="119" spans="2:26">
      <c r="B119" s="695" t="s">
        <v>1595</v>
      </c>
      <c r="K119" s="424" t="s">
        <v>2328</v>
      </c>
      <c r="L119" s="424"/>
      <c r="Q119" s="214"/>
      <c r="T119" s="688" t="s">
        <v>3012</v>
      </c>
      <c r="U119" s="424"/>
      <c r="Z119" s="214"/>
    </row>
    <row r="120" spans="2:26">
      <c r="B120" s="695" t="s">
        <v>1596</v>
      </c>
      <c r="K120" s="424" t="s">
        <v>2329</v>
      </c>
      <c r="L120" s="424"/>
      <c r="Q120" s="214"/>
      <c r="T120" s="688" t="s">
        <v>3013</v>
      </c>
      <c r="U120" s="424"/>
      <c r="Z120" s="214"/>
    </row>
    <row r="121" spans="2:26">
      <c r="B121" s="695" t="s">
        <v>1597</v>
      </c>
      <c r="K121" s="424" t="s">
        <v>2330</v>
      </c>
      <c r="L121" s="424"/>
      <c r="Q121" s="214"/>
      <c r="T121" s="688" t="s">
        <v>3014</v>
      </c>
      <c r="U121" s="424"/>
      <c r="Z121" s="214"/>
    </row>
    <row r="122" spans="2:26">
      <c r="B122" s="695" t="s">
        <v>1598</v>
      </c>
      <c r="K122" s="424" t="s">
        <v>2331</v>
      </c>
      <c r="L122" s="424"/>
      <c r="Q122" s="214"/>
      <c r="T122" s="688" t="s">
        <v>3015</v>
      </c>
      <c r="U122" s="424"/>
      <c r="Z122" s="214"/>
    </row>
    <row r="123" spans="2:26">
      <c r="B123" s="695" t="s">
        <v>1599</v>
      </c>
      <c r="K123" s="424" t="s">
        <v>2332</v>
      </c>
      <c r="L123" s="424"/>
      <c r="Q123" s="214"/>
      <c r="T123" s="688" t="s">
        <v>3016</v>
      </c>
      <c r="U123" s="424"/>
      <c r="Z123" s="214"/>
    </row>
    <row r="124" spans="2:26">
      <c r="B124" s="695" t="s">
        <v>1600</v>
      </c>
      <c r="K124" s="424" t="s">
        <v>2333</v>
      </c>
      <c r="L124" s="424"/>
      <c r="Q124" s="214"/>
      <c r="T124" s="688" t="s">
        <v>3017</v>
      </c>
      <c r="U124" s="424"/>
      <c r="Z124" s="214"/>
    </row>
    <row r="125" spans="2:26">
      <c r="B125" s="695" t="s">
        <v>1601</v>
      </c>
      <c r="K125" s="424" t="s">
        <v>2334</v>
      </c>
      <c r="L125" s="424"/>
      <c r="Q125" s="214"/>
      <c r="T125" s="688" t="s">
        <v>3018</v>
      </c>
      <c r="U125" s="424"/>
      <c r="Z125" s="214"/>
    </row>
    <row r="126" spans="2:26">
      <c r="B126" s="695" t="s">
        <v>1602</v>
      </c>
      <c r="K126" s="424" t="s">
        <v>2335</v>
      </c>
      <c r="L126" s="424"/>
      <c r="Q126" s="214"/>
      <c r="T126" s="688" t="s">
        <v>3019</v>
      </c>
      <c r="U126" s="424"/>
      <c r="Z126" s="214"/>
    </row>
    <row r="127" spans="2:26">
      <c r="B127" s="695" t="s">
        <v>1603</v>
      </c>
      <c r="K127" s="424" t="s">
        <v>2336</v>
      </c>
      <c r="L127" s="424"/>
      <c r="Q127" s="214"/>
      <c r="T127" s="688" t="s">
        <v>3020</v>
      </c>
      <c r="U127" s="424"/>
      <c r="Z127" s="214"/>
    </row>
    <row r="128" spans="2:26">
      <c r="B128" s="695" t="s">
        <v>1604</v>
      </c>
      <c r="K128" s="424" t="s">
        <v>2337</v>
      </c>
      <c r="L128" s="424"/>
      <c r="Q128" s="214"/>
      <c r="T128" s="688" t="s">
        <v>3021</v>
      </c>
      <c r="U128" s="424"/>
      <c r="Z128" s="214"/>
    </row>
    <row r="129" spans="2:26">
      <c r="B129" s="695" t="s">
        <v>1605</v>
      </c>
      <c r="K129" s="424" t="s">
        <v>2338</v>
      </c>
      <c r="L129" s="424"/>
      <c r="Q129" s="214"/>
      <c r="T129" s="688" t="s">
        <v>3022</v>
      </c>
      <c r="U129" s="424"/>
      <c r="Z129" s="214"/>
    </row>
    <row r="130" spans="2:26">
      <c r="B130" s="695" t="s">
        <v>1606</v>
      </c>
      <c r="K130" s="424" t="s">
        <v>2339</v>
      </c>
      <c r="L130" s="424"/>
      <c r="Q130" s="214"/>
      <c r="T130" s="688" t="s">
        <v>3023</v>
      </c>
      <c r="U130" s="424"/>
      <c r="Z130" s="214"/>
    </row>
    <row r="131" spans="2:26">
      <c r="B131" s="695" t="s">
        <v>1607</v>
      </c>
      <c r="K131" s="424" t="s">
        <v>2340</v>
      </c>
      <c r="L131" s="424"/>
      <c r="Q131" s="214"/>
      <c r="T131" s="688" t="s">
        <v>3024</v>
      </c>
      <c r="U131" s="424"/>
      <c r="Z131" s="214"/>
    </row>
    <row r="132" spans="2:26">
      <c r="B132" s="695" t="s">
        <v>1608</v>
      </c>
      <c r="K132" s="424" t="s">
        <v>2341</v>
      </c>
      <c r="L132" s="424"/>
      <c r="Q132" s="214"/>
      <c r="T132" s="688" t="s">
        <v>3025</v>
      </c>
      <c r="U132" s="424"/>
      <c r="Z132" s="214"/>
    </row>
    <row r="133" spans="2:26" ht="18.75">
      <c r="B133" s="695" t="s">
        <v>1609</v>
      </c>
      <c r="K133" s="693" t="s">
        <v>2342</v>
      </c>
      <c r="L133" s="424"/>
      <c r="Q133" s="214"/>
      <c r="T133" s="688" t="s">
        <v>3026</v>
      </c>
      <c r="U133" s="424"/>
      <c r="Z133" s="214"/>
    </row>
    <row r="134" spans="2:26">
      <c r="B134" s="695" t="s">
        <v>1610</v>
      </c>
      <c r="K134" s="424" t="s">
        <v>2343</v>
      </c>
      <c r="L134" s="424"/>
      <c r="Q134" s="214"/>
      <c r="T134" s="688" t="s">
        <v>3027</v>
      </c>
      <c r="U134" s="424"/>
      <c r="Z134" s="214"/>
    </row>
    <row r="135" spans="2:26">
      <c r="B135" s="695" t="s">
        <v>1611</v>
      </c>
      <c r="K135" s="424" t="s">
        <v>2344</v>
      </c>
      <c r="L135" s="424"/>
      <c r="Q135" s="214"/>
      <c r="T135" s="688" t="s">
        <v>3028</v>
      </c>
      <c r="U135" s="424"/>
      <c r="Z135" s="214"/>
    </row>
    <row r="136" spans="2:26">
      <c r="B136" s="695" t="s">
        <v>1612</v>
      </c>
      <c r="K136" s="424" t="s">
        <v>2345</v>
      </c>
      <c r="L136" s="424"/>
      <c r="Q136" s="214"/>
      <c r="T136" s="688" t="s">
        <v>3029</v>
      </c>
      <c r="U136" s="424"/>
      <c r="Z136" s="214"/>
    </row>
    <row r="137" spans="2:26">
      <c r="B137" s="695" t="s">
        <v>1613</v>
      </c>
      <c r="K137" s="424" t="s">
        <v>2346</v>
      </c>
      <c r="L137" s="424"/>
      <c r="Q137" s="214"/>
      <c r="T137" s="688" t="s">
        <v>3030</v>
      </c>
      <c r="U137" s="424"/>
      <c r="Z137" s="214"/>
    </row>
    <row r="138" spans="2:26">
      <c r="B138" s="695" t="s">
        <v>1614</v>
      </c>
      <c r="K138" s="424" t="s">
        <v>2347</v>
      </c>
      <c r="L138" s="424"/>
      <c r="Q138" s="214"/>
      <c r="T138" s="688" t="s">
        <v>3031</v>
      </c>
      <c r="U138" s="424"/>
      <c r="Z138" s="214"/>
    </row>
    <row r="139" spans="2:26">
      <c r="B139" s="695" t="s">
        <v>1615</v>
      </c>
      <c r="K139" s="424" t="s">
        <v>2348</v>
      </c>
      <c r="L139" s="424"/>
      <c r="Q139" s="214"/>
      <c r="T139" s="688" t="s">
        <v>3032</v>
      </c>
      <c r="U139" s="424"/>
      <c r="Z139" s="214"/>
    </row>
    <row r="140" spans="2:26">
      <c r="B140" s="695" t="s">
        <v>1616</v>
      </c>
      <c r="K140" s="424" t="s">
        <v>2349</v>
      </c>
      <c r="L140" s="424"/>
      <c r="Q140" s="214"/>
      <c r="T140" s="688" t="s">
        <v>3033</v>
      </c>
      <c r="U140" s="424"/>
      <c r="Z140" s="214"/>
    </row>
    <row r="141" spans="2:26">
      <c r="B141" s="695" t="s">
        <v>1617</v>
      </c>
      <c r="K141" s="424" t="s">
        <v>2350</v>
      </c>
      <c r="L141" s="424"/>
      <c r="Q141" s="214"/>
      <c r="T141" s="688" t="s">
        <v>3034</v>
      </c>
      <c r="U141" s="424"/>
      <c r="Z141" s="214"/>
    </row>
    <row r="142" spans="2:26">
      <c r="B142" s="695" t="s">
        <v>1618</v>
      </c>
      <c r="K142" s="424" t="s">
        <v>2351</v>
      </c>
      <c r="L142" s="424"/>
      <c r="Q142" s="214"/>
      <c r="T142" s="688" t="s">
        <v>3035</v>
      </c>
      <c r="U142" s="424"/>
      <c r="Z142" s="214"/>
    </row>
    <row r="143" spans="2:26">
      <c r="B143" s="695" t="s">
        <v>1619</v>
      </c>
      <c r="K143" s="424" t="s">
        <v>2352</v>
      </c>
      <c r="L143" s="424"/>
      <c r="Q143" s="214"/>
      <c r="T143" s="688" t="s">
        <v>3036</v>
      </c>
      <c r="U143" s="424"/>
      <c r="Z143" s="214"/>
    </row>
    <row r="144" spans="2:26">
      <c r="B144" s="695" t="s">
        <v>1620</v>
      </c>
      <c r="K144" s="424" t="s">
        <v>2353</v>
      </c>
      <c r="L144" s="424"/>
      <c r="Q144" s="214"/>
      <c r="T144" s="688" t="s">
        <v>3037</v>
      </c>
      <c r="U144" s="424"/>
      <c r="Z144" s="214"/>
    </row>
    <row r="145" spans="2:26">
      <c r="B145" s="695" t="s">
        <v>1621</v>
      </c>
      <c r="K145" s="424" t="s">
        <v>2354</v>
      </c>
      <c r="L145" s="424"/>
      <c r="Q145" s="214"/>
      <c r="T145" s="688" t="s">
        <v>3038</v>
      </c>
      <c r="U145" s="424"/>
      <c r="Z145" s="214"/>
    </row>
    <row r="146" spans="2:26">
      <c r="B146" s="695" t="s">
        <v>1622</v>
      </c>
      <c r="K146" s="424" t="s">
        <v>2355</v>
      </c>
      <c r="L146" s="424"/>
      <c r="Q146" s="214"/>
      <c r="T146" s="688" t="s">
        <v>3039</v>
      </c>
      <c r="U146" s="424"/>
      <c r="Z146" s="214"/>
    </row>
    <row r="147" spans="2:26">
      <c r="B147" s="695" t="s">
        <v>1623</v>
      </c>
      <c r="K147" s="424" t="s">
        <v>2356</v>
      </c>
      <c r="L147" s="424"/>
      <c r="Q147" s="214"/>
      <c r="T147" s="688" t="s">
        <v>3040</v>
      </c>
      <c r="U147" s="424"/>
      <c r="Z147" s="214"/>
    </row>
    <row r="148" spans="2:26">
      <c r="B148" s="695" t="s">
        <v>1624</v>
      </c>
      <c r="K148" s="424" t="s">
        <v>2357</v>
      </c>
      <c r="L148" s="424"/>
      <c r="Q148" s="214"/>
      <c r="T148" s="688" t="s">
        <v>3041</v>
      </c>
      <c r="U148" s="424"/>
      <c r="Z148" s="214"/>
    </row>
    <row r="149" spans="2:26">
      <c r="B149" s="695" t="s">
        <v>1625</v>
      </c>
      <c r="K149" s="424" t="s">
        <v>2358</v>
      </c>
      <c r="L149" s="424"/>
      <c r="Q149" s="214"/>
      <c r="T149" s="688" t="s">
        <v>3042</v>
      </c>
      <c r="U149" s="424"/>
      <c r="Z149" s="214"/>
    </row>
    <row r="150" spans="2:26">
      <c r="B150" s="695" t="s">
        <v>1626</v>
      </c>
      <c r="K150" s="424" t="s">
        <v>2359</v>
      </c>
      <c r="L150" s="424"/>
      <c r="Q150" s="214"/>
      <c r="T150" s="688" t="s">
        <v>3043</v>
      </c>
      <c r="U150" s="424"/>
      <c r="Z150" s="214"/>
    </row>
    <row r="151" spans="2:26">
      <c r="B151" s="695" t="s">
        <v>1627</v>
      </c>
      <c r="K151" s="424" t="s">
        <v>2360</v>
      </c>
      <c r="L151" s="424"/>
      <c r="Q151" s="214"/>
      <c r="T151" s="688" t="s">
        <v>3044</v>
      </c>
      <c r="U151" s="424"/>
      <c r="Z151" s="214"/>
    </row>
    <row r="152" spans="2:26">
      <c r="B152" s="695" t="s">
        <v>1628</v>
      </c>
      <c r="K152" s="424" t="s">
        <v>2361</v>
      </c>
      <c r="L152" s="424"/>
      <c r="Q152" s="214"/>
      <c r="T152" s="688" t="s">
        <v>3045</v>
      </c>
      <c r="U152" s="424"/>
      <c r="Z152" s="214"/>
    </row>
    <row r="153" spans="2:26">
      <c r="B153" s="695" t="s">
        <v>1629</v>
      </c>
      <c r="K153" s="424" t="s">
        <v>2362</v>
      </c>
      <c r="L153" s="424"/>
      <c r="Q153" s="214"/>
      <c r="T153" s="688" t="s">
        <v>3046</v>
      </c>
      <c r="U153" s="424"/>
      <c r="Z153" s="214"/>
    </row>
    <row r="154" spans="2:26">
      <c r="B154" s="695" t="s">
        <v>1630</v>
      </c>
      <c r="K154" s="424" t="s">
        <v>2363</v>
      </c>
      <c r="L154" s="424"/>
      <c r="Q154" s="214"/>
      <c r="T154" s="688" t="s">
        <v>3047</v>
      </c>
      <c r="U154" s="424"/>
      <c r="Z154" s="214"/>
    </row>
    <row r="155" spans="2:26">
      <c r="B155" s="695" t="s">
        <v>1631</v>
      </c>
      <c r="K155" s="424" t="s">
        <v>2364</v>
      </c>
      <c r="L155" s="424"/>
      <c r="Q155" s="214"/>
      <c r="T155" s="688" t="s">
        <v>3048</v>
      </c>
      <c r="U155" s="424"/>
      <c r="Z155" s="214"/>
    </row>
    <row r="156" spans="2:26">
      <c r="B156" s="695" t="s">
        <v>1632</v>
      </c>
      <c r="K156" s="424" t="s">
        <v>2365</v>
      </c>
      <c r="L156" s="424"/>
      <c r="Q156" s="214"/>
      <c r="T156" s="688" t="s">
        <v>3049</v>
      </c>
      <c r="U156" s="424"/>
      <c r="Z156" s="214"/>
    </row>
    <row r="157" spans="2:26">
      <c r="B157" s="695" t="s">
        <v>1633</v>
      </c>
      <c r="K157" s="424" t="s">
        <v>2366</v>
      </c>
      <c r="L157" s="424"/>
      <c r="Q157" s="214"/>
      <c r="T157" s="688" t="s">
        <v>3050</v>
      </c>
      <c r="U157" s="424"/>
      <c r="Z157" s="214"/>
    </row>
    <row r="158" spans="2:26">
      <c r="B158" s="695" t="s">
        <v>1634</v>
      </c>
      <c r="K158" s="424" t="s">
        <v>2367</v>
      </c>
      <c r="L158" s="424"/>
      <c r="Q158" s="214"/>
      <c r="T158" s="688" t="s">
        <v>3051</v>
      </c>
      <c r="U158" s="424"/>
      <c r="Z158" s="214"/>
    </row>
    <row r="159" spans="2:26">
      <c r="B159" s="695" t="s">
        <v>1635</v>
      </c>
      <c r="K159" s="424" t="s">
        <v>2368</v>
      </c>
      <c r="L159" s="424"/>
      <c r="Q159" s="214"/>
      <c r="T159" s="688" t="s">
        <v>3052</v>
      </c>
      <c r="U159" s="424"/>
      <c r="Z159" s="214"/>
    </row>
    <row r="160" spans="2:26">
      <c r="B160" s="695" t="s">
        <v>1636</v>
      </c>
      <c r="K160" s="424" t="s">
        <v>2369</v>
      </c>
      <c r="L160" s="424"/>
      <c r="Q160" s="214"/>
      <c r="T160" s="688" t="s">
        <v>3053</v>
      </c>
      <c r="U160" s="424"/>
      <c r="Z160" s="214"/>
    </row>
    <row r="161" spans="2:26">
      <c r="B161" s="695" t="s">
        <v>1637</v>
      </c>
      <c r="K161" s="424" t="s">
        <v>2370</v>
      </c>
      <c r="L161" s="424"/>
      <c r="Q161" s="214"/>
      <c r="T161" s="688" t="s">
        <v>3054</v>
      </c>
      <c r="U161" s="424"/>
      <c r="Z161" s="214"/>
    </row>
    <row r="162" spans="2:26">
      <c r="B162" s="695" t="s">
        <v>1638</v>
      </c>
      <c r="K162" s="424" t="s">
        <v>2371</v>
      </c>
      <c r="L162" s="424"/>
      <c r="Q162" s="214"/>
      <c r="T162" s="688" t="s">
        <v>3055</v>
      </c>
      <c r="U162" s="424"/>
      <c r="Z162" s="214"/>
    </row>
    <row r="163" spans="2:26">
      <c r="B163" s="695" t="s">
        <v>1639</v>
      </c>
      <c r="K163" s="424" t="s">
        <v>2372</v>
      </c>
      <c r="L163" s="424"/>
      <c r="Q163" s="214"/>
      <c r="T163" s="688" t="s">
        <v>3056</v>
      </c>
      <c r="U163" s="424"/>
      <c r="Z163" s="214"/>
    </row>
    <row r="164" spans="2:26">
      <c r="B164" s="695" t="s">
        <v>1640</v>
      </c>
      <c r="K164" s="424" t="s">
        <v>2373</v>
      </c>
      <c r="L164" s="424"/>
      <c r="Q164" s="214"/>
      <c r="T164" s="688" t="s">
        <v>3057</v>
      </c>
      <c r="U164" s="424"/>
      <c r="Z164" s="214"/>
    </row>
    <row r="165" spans="2:26">
      <c r="B165" s="695" t="s">
        <v>1641</v>
      </c>
      <c r="K165" s="424" t="s">
        <v>2374</v>
      </c>
      <c r="L165" s="424"/>
      <c r="Q165" s="214"/>
      <c r="T165" s="688" t="s">
        <v>3058</v>
      </c>
      <c r="U165" s="424"/>
      <c r="Z165" s="214"/>
    </row>
    <row r="166" spans="2:26">
      <c r="B166" s="695" t="s">
        <v>1642</v>
      </c>
      <c r="K166" s="424" t="s">
        <v>2375</v>
      </c>
      <c r="L166" s="424"/>
      <c r="Q166" s="214"/>
      <c r="T166" s="688" t="s">
        <v>3059</v>
      </c>
      <c r="U166" s="424"/>
      <c r="Z166" s="214"/>
    </row>
    <row r="167" spans="2:26">
      <c r="B167" s="695" t="s">
        <v>1643</v>
      </c>
      <c r="K167" s="424" t="s">
        <v>2376</v>
      </c>
      <c r="L167" s="424"/>
      <c r="Q167" s="214"/>
      <c r="T167" s="688" t="s">
        <v>3060</v>
      </c>
      <c r="U167" s="424"/>
      <c r="Z167" s="214"/>
    </row>
    <row r="168" spans="2:26">
      <c r="B168" s="695" t="s">
        <v>1644</v>
      </c>
      <c r="K168" s="424" t="s">
        <v>2377</v>
      </c>
      <c r="L168" s="424"/>
      <c r="Q168" s="214"/>
      <c r="T168" s="688" t="s">
        <v>3061</v>
      </c>
      <c r="U168" s="424"/>
      <c r="Z168" s="214"/>
    </row>
    <row r="169" spans="2:26">
      <c r="B169" s="695" t="s">
        <v>1645</v>
      </c>
      <c r="K169" s="424" t="s">
        <v>2378</v>
      </c>
      <c r="L169" s="424"/>
      <c r="Q169" s="214"/>
      <c r="T169" s="688" t="s">
        <v>3062</v>
      </c>
      <c r="U169" s="424"/>
      <c r="Z169" s="214"/>
    </row>
    <row r="170" spans="2:26">
      <c r="B170" s="695" t="s">
        <v>1646</v>
      </c>
      <c r="K170" s="424" t="s">
        <v>2379</v>
      </c>
      <c r="L170" s="424"/>
      <c r="Q170" s="214"/>
      <c r="T170" s="688" t="s">
        <v>3063</v>
      </c>
      <c r="U170" s="424"/>
      <c r="Z170" s="214"/>
    </row>
    <row r="171" spans="2:26">
      <c r="B171" s="695" t="s">
        <v>1647</v>
      </c>
      <c r="K171" s="424" t="s">
        <v>2380</v>
      </c>
      <c r="L171" s="424"/>
      <c r="Q171" s="214"/>
      <c r="T171" s="688" t="s">
        <v>3064</v>
      </c>
      <c r="U171" s="424"/>
      <c r="Z171" s="214"/>
    </row>
    <row r="172" spans="2:26">
      <c r="B172" s="695" t="s">
        <v>1648</v>
      </c>
      <c r="K172" s="424" t="s">
        <v>2381</v>
      </c>
      <c r="L172" s="424"/>
      <c r="Q172" s="214"/>
      <c r="T172" s="688" t="s">
        <v>3065</v>
      </c>
      <c r="U172" s="424"/>
      <c r="Z172" s="214"/>
    </row>
    <row r="173" spans="2:26">
      <c r="B173" s="695" t="s">
        <v>1649</v>
      </c>
      <c r="K173" s="424" t="s">
        <v>2382</v>
      </c>
      <c r="L173" s="424"/>
      <c r="Q173" s="214"/>
      <c r="T173" s="688" t="s">
        <v>3066</v>
      </c>
      <c r="U173" s="424"/>
      <c r="Z173" s="214"/>
    </row>
    <row r="174" spans="2:26">
      <c r="B174" s="695" t="s">
        <v>1650</v>
      </c>
      <c r="K174" s="424" t="s">
        <v>2383</v>
      </c>
      <c r="L174" s="424"/>
      <c r="Q174" s="214"/>
      <c r="T174" s="688" t="s">
        <v>3067</v>
      </c>
      <c r="U174" s="424"/>
      <c r="Z174" s="214"/>
    </row>
    <row r="175" spans="2:26">
      <c r="B175" s="695" t="s">
        <v>1651</v>
      </c>
      <c r="K175" s="424" t="s">
        <v>2384</v>
      </c>
      <c r="L175" s="424"/>
      <c r="Q175" s="214"/>
      <c r="T175" s="688" t="s">
        <v>3068</v>
      </c>
      <c r="U175" s="424"/>
      <c r="Z175" s="214"/>
    </row>
    <row r="176" spans="2:26">
      <c r="B176" s="695" t="s">
        <v>1652</v>
      </c>
      <c r="K176" s="424" t="s">
        <v>2385</v>
      </c>
      <c r="L176" s="424"/>
      <c r="Q176" s="214"/>
      <c r="T176" s="688" t="s">
        <v>3069</v>
      </c>
      <c r="U176" s="424"/>
      <c r="Z176" s="214"/>
    </row>
    <row r="177" spans="2:26">
      <c r="B177" s="695" t="s">
        <v>1653</v>
      </c>
      <c r="K177" s="424" t="s">
        <v>2386</v>
      </c>
      <c r="L177" s="424"/>
      <c r="Q177" s="214"/>
      <c r="T177" s="688" t="s">
        <v>3070</v>
      </c>
      <c r="U177" s="424"/>
      <c r="Z177" s="214"/>
    </row>
    <row r="178" spans="2:26">
      <c r="B178" s="695" t="s">
        <v>1654</v>
      </c>
      <c r="K178" s="424" t="s">
        <v>2387</v>
      </c>
      <c r="L178" s="424"/>
      <c r="Q178" s="214"/>
      <c r="T178" s="688" t="s">
        <v>3071</v>
      </c>
      <c r="U178" s="424"/>
      <c r="Z178" s="214"/>
    </row>
    <row r="179" spans="2:26">
      <c r="B179" s="695" t="s">
        <v>1655</v>
      </c>
      <c r="K179" s="424" t="s">
        <v>2388</v>
      </c>
      <c r="L179" s="424"/>
      <c r="Q179" s="214"/>
      <c r="T179" s="688" t="s">
        <v>3072</v>
      </c>
      <c r="U179" s="424"/>
      <c r="Z179" s="214"/>
    </row>
    <row r="180" spans="2:26">
      <c r="B180" s="695" t="s">
        <v>1656</v>
      </c>
      <c r="K180" s="424" t="s">
        <v>2389</v>
      </c>
      <c r="L180" s="424"/>
      <c r="Q180" s="214"/>
      <c r="T180" s="688" t="s">
        <v>3073</v>
      </c>
      <c r="U180" s="424"/>
      <c r="Z180" s="214"/>
    </row>
    <row r="181" spans="2:26" ht="18.75">
      <c r="B181" s="695" t="s">
        <v>1657</v>
      </c>
      <c r="K181" s="424" t="s">
        <v>2390</v>
      </c>
      <c r="L181" s="424"/>
      <c r="Q181" s="214"/>
      <c r="T181" s="699" t="s">
        <v>3074</v>
      </c>
      <c r="U181" s="693"/>
      <c r="Z181" s="214"/>
    </row>
    <row r="182" spans="2:26" ht="18.75">
      <c r="B182" s="687" t="s">
        <v>1658</v>
      </c>
      <c r="K182" s="424" t="s">
        <v>2391</v>
      </c>
      <c r="L182" s="424"/>
      <c r="Q182" s="214"/>
      <c r="T182" s="688" t="s">
        <v>3075</v>
      </c>
      <c r="U182" s="424"/>
      <c r="Z182" s="214"/>
    </row>
    <row r="183" spans="2:26">
      <c r="B183" s="695" t="s">
        <v>1659</v>
      </c>
      <c r="K183" s="424" t="s">
        <v>2392</v>
      </c>
      <c r="L183" s="424"/>
      <c r="Q183" s="214"/>
      <c r="T183" s="688" t="s">
        <v>3076</v>
      </c>
      <c r="U183" s="424"/>
      <c r="Z183" s="214"/>
    </row>
    <row r="184" spans="2:26">
      <c r="B184" s="695" t="s">
        <v>1660</v>
      </c>
      <c r="K184" s="424" t="s">
        <v>2393</v>
      </c>
      <c r="L184" s="424"/>
      <c r="Q184" s="214"/>
      <c r="T184" s="688" t="s">
        <v>3077</v>
      </c>
      <c r="U184" s="424"/>
      <c r="Z184" s="214"/>
    </row>
    <row r="185" spans="2:26">
      <c r="B185" s="695" t="s">
        <v>1661</v>
      </c>
      <c r="K185" s="424" t="s">
        <v>2394</v>
      </c>
      <c r="L185" s="424"/>
      <c r="Q185" s="214"/>
      <c r="T185" s="688" t="s">
        <v>3078</v>
      </c>
      <c r="U185" s="424"/>
      <c r="Z185" s="214"/>
    </row>
    <row r="186" spans="2:26">
      <c r="B186" s="695" t="s">
        <v>1662</v>
      </c>
      <c r="K186" s="424" t="s">
        <v>2395</v>
      </c>
      <c r="L186" s="424"/>
      <c r="Q186" s="214"/>
      <c r="T186" s="688" t="s">
        <v>3079</v>
      </c>
      <c r="U186" s="424"/>
      <c r="Z186" s="214"/>
    </row>
    <row r="187" spans="2:26">
      <c r="B187" s="695" t="s">
        <v>1663</v>
      </c>
      <c r="K187" s="424" t="s">
        <v>2396</v>
      </c>
      <c r="L187" s="424"/>
      <c r="Q187" s="214"/>
      <c r="T187" s="688" t="s">
        <v>3080</v>
      </c>
      <c r="U187" s="424"/>
      <c r="Z187" s="214"/>
    </row>
    <row r="188" spans="2:26">
      <c r="B188" s="695" t="s">
        <v>1664</v>
      </c>
      <c r="K188" s="424" t="s">
        <v>2397</v>
      </c>
      <c r="L188" s="424"/>
      <c r="Q188" s="214"/>
      <c r="T188" s="688" t="s">
        <v>3081</v>
      </c>
      <c r="U188" s="424"/>
      <c r="Z188" s="214"/>
    </row>
    <row r="189" spans="2:26">
      <c r="B189" s="695" t="s">
        <v>1665</v>
      </c>
      <c r="K189" s="424" t="s">
        <v>2398</v>
      </c>
      <c r="L189" s="424"/>
      <c r="Q189" s="214"/>
      <c r="T189" s="688" t="s">
        <v>3082</v>
      </c>
      <c r="U189" s="424"/>
      <c r="Z189" s="214"/>
    </row>
    <row r="190" spans="2:26">
      <c r="B190" s="695" t="s">
        <v>1666</v>
      </c>
      <c r="K190" s="424" t="s">
        <v>2399</v>
      </c>
      <c r="L190" s="424"/>
      <c r="Q190" s="214"/>
      <c r="T190" s="688" t="s">
        <v>3083</v>
      </c>
      <c r="U190" s="424"/>
      <c r="Z190" s="214"/>
    </row>
    <row r="191" spans="2:26">
      <c r="B191" s="695" t="s">
        <v>1667</v>
      </c>
      <c r="K191" s="424" t="s">
        <v>2400</v>
      </c>
      <c r="L191" s="424"/>
      <c r="Q191" s="214"/>
      <c r="T191" s="688" t="s">
        <v>3084</v>
      </c>
      <c r="U191" s="424"/>
      <c r="Z191" s="214"/>
    </row>
    <row r="192" spans="2:26">
      <c r="B192" s="695" t="s">
        <v>1668</v>
      </c>
      <c r="K192" s="424" t="s">
        <v>2401</v>
      </c>
      <c r="L192" s="424"/>
      <c r="Q192" s="214"/>
      <c r="T192" s="688" t="s">
        <v>3085</v>
      </c>
      <c r="U192" s="424"/>
      <c r="Z192" s="214"/>
    </row>
    <row r="193" spans="2:26">
      <c r="B193" s="695" t="s">
        <v>1669</v>
      </c>
      <c r="K193" s="424" t="s">
        <v>2402</v>
      </c>
      <c r="L193" s="424"/>
      <c r="Q193" s="214"/>
      <c r="T193" s="688" t="s">
        <v>2355</v>
      </c>
      <c r="U193" s="424"/>
      <c r="Z193" s="214"/>
    </row>
    <row r="194" spans="2:26">
      <c r="B194" s="695" t="s">
        <v>1670</v>
      </c>
      <c r="K194" s="424" t="s">
        <v>2403</v>
      </c>
      <c r="L194" s="424"/>
      <c r="Q194" s="214"/>
      <c r="T194" s="688" t="s">
        <v>3086</v>
      </c>
      <c r="U194" s="424"/>
      <c r="Z194" s="214"/>
    </row>
    <row r="195" spans="2:26">
      <c r="B195" s="695" t="s">
        <v>1671</v>
      </c>
      <c r="K195" s="424" t="s">
        <v>2404</v>
      </c>
      <c r="L195" s="424"/>
      <c r="Q195" s="214"/>
      <c r="T195" s="688" t="s">
        <v>3087</v>
      </c>
      <c r="U195" s="424"/>
      <c r="Z195" s="214"/>
    </row>
    <row r="196" spans="2:26">
      <c r="B196" s="695" t="s">
        <v>1672</v>
      </c>
      <c r="K196" s="424" t="s">
        <v>2405</v>
      </c>
      <c r="L196" s="424"/>
      <c r="Q196" s="214"/>
      <c r="T196" s="688" t="s">
        <v>3088</v>
      </c>
      <c r="U196" s="424"/>
      <c r="Z196" s="214"/>
    </row>
    <row r="197" spans="2:26">
      <c r="B197" s="695" t="s">
        <v>1673</v>
      </c>
      <c r="K197" s="424" t="s">
        <v>2406</v>
      </c>
      <c r="L197" s="424"/>
      <c r="Q197" s="214"/>
      <c r="T197" s="688" t="s">
        <v>3089</v>
      </c>
      <c r="U197" s="424"/>
      <c r="Z197" s="214"/>
    </row>
    <row r="198" spans="2:26">
      <c r="B198" s="695" t="s">
        <v>1674</v>
      </c>
      <c r="K198" s="424" t="s">
        <v>2407</v>
      </c>
      <c r="L198" s="424"/>
      <c r="Q198" s="214"/>
      <c r="T198" s="688" t="s">
        <v>3090</v>
      </c>
      <c r="U198" s="424"/>
      <c r="Z198" s="214"/>
    </row>
    <row r="199" spans="2:26">
      <c r="B199" s="695" t="s">
        <v>1675</v>
      </c>
      <c r="K199" s="424" t="s">
        <v>2408</v>
      </c>
      <c r="L199" s="424"/>
      <c r="Q199" s="214"/>
      <c r="T199" s="688" t="s">
        <v>3091</v>
      </c>
      <c r="U199" s="424"/>
      <c r="Z199" s="214"/>
    </row>
    <row r="200" spans="2:26">
      <c r="B200" s="695" t="s">
        <v>1676</v>
      </c>
      <c r="K200" s="424" t="s">
        <v>2409</v>
      </c>
      <c r="L200" s="424"/>
      <c r="Q200" s="214"/>
      <c r="T200" s="688" t="s">
        <v>3092</v>
      </c>
      <c r="U200" s="424"/>
      <c r="Z200" s="214"/>
    </row>
    <row r="201" spans="2:26">
      <c r="B201" s="695" t="s">
        <v>1677</v>
      </c>
      <c r="K201" s="424" t="s">
        <v>2410</v>
      </c>
      <c r="L201" s="424"/>
      <c r="Q201" s="214"/>
      <c r="T201" s="688" t="s">
        <v>3093</v>
      </c>
      <c r="U201" s="424"/>
      <c r="Z201" s="214"/>
    </row>
    <row r="202" spans="2:26">
      <c r="B202" s="695" t="s">
        <v>1678</v>
      </c>
      <c r="K202" s="424" t="s">
        <v>2411</v>
      </c>
      <c r="L202" s="424"/>
      <c r="Q202" s="214"/>
      <c r="T202" s="688" t="s">
        <v>3094</v>
      </c>
      <c r="U202" s="424"/>
      <c r="Z202" s="214"/>
    </row>
    <row r="203" spans="2:26">
      <c r="B203" s="695" t="s">
        <v>1679</v>
      </c>
      <c r="K203" s="424" t="s">
        <v>2412</v>
      </c>
      <c r="L203" s="424"/>
      <c r="Q203" s="214"/>
      <c r="T203" s="688" t="s">
        <v>3095</v>
      </c>
      <c r="U203" s="424"/>
      <c r="Z203" s="214"/>
    </row>
    <row r="204" spans="2:26">
      <c r="B204" s="695" t="s">
        <v>1680</v>
      </c>
      <c r="K204" s="424" t="s">
        <v>2413</v>
      </c>
      <c r="L204" s="424"/>
      <c r="Q204" s="214"/>
      <c r="T204" s="688" t="s">
        <v>3096</v>
      </c>
      <c r="U204" s="424"/>
      <c r="Z204" s="214"/>
    </row>
    <row r="205" spans="2:26">
      <c r="B205" s="695" t="s">
        <v>1681</v>
      </c>
      <c r="K205" s="424" t="s">
        <v>2414</v>
      </c>
      <c r="L205" s="424"/>
      <c r="Q205" s="214"/>
      <c r="T205" s="688" t="s">
        <v>3097</v>
      </c>
      <c r="U205" s="424"/>
      <c r="Z205" s="214"/>
    </row>
    <row r="206" spans="2:26">
      <c r="B206" s="695" t="s">
        <v>1682</v>
      </c>
      <c r="K206" s="424" t="s">
        <v>2415</v>
      </c>
      <c r="L206" s="424"/>
      <c r="Q206" s="214"/>
      <c r="T206" s="688" t="s">
        <v>3098</v>
      </c>
      <c r="U206" s="424"/>
      <c r="Z206" s="214"/>
    </row>
    <row r="207" spans="2:26">
      <c r="B207" s="695" t="s">
        <v>1683</v>
      </c>
      <c r="K207" s="424" t="s">
        <v>2416</v>
      </c>
      <c r="L207" s="424"/>
      <c r="Q207" s="214"/>
      <c r="T207" s="688" t="s">
        <v>3099</v>
      </c>
      <c r="U207" s="424"/>
      <c r="Z207" s="214"/>
    </row>
    <row r="208" spans="2:26">
      <c r="B208" s="695" t="s">
        <v>1684</v>
      </c>
      <c r="K208" s="424" t="s">
        <v>2417</v>
      </c>
      <c r="L208" s="424"/>
      <c r="Q208" s="214"/>
      <c r="T208" s="688" t="s">
        <v>3100</v>
      </c>
      <c r="U208" s="424"/>
      <c r="Z208" s="214"/>
    </row>
    <row r="209" spans="2:26">
      <c r="B209" s="695" t="s">
        <v>1685</v>
      </c>
      <c r="K209" s="424" t="s">
        <v>2418</v>
      </c>
      <c r="L209" s="424"/>
      <c r="Q209" s="214"/>
      <c r="T209" s="688" t="s">
        <v>3101</v>
      </c>
      <c r="U209" s="424"/>
      <c r="Z209" s="214"/>
    </row>
    <row r="210" spans="2:26">
      <c r="B210" s="695" t="s">
        <v>1686</v>
      </c>
      <c r="K210" s="424" t="s">
        <v>2419</v>
      </c>
      <c r="L210" s="424"/>
      <c r="Q210" s="214"/>
      <c r="T210" s="688" t="s">
        <v>3102</v>
      </c>
      <c r="U210" s="424"/>
      <c r="Z210" s="214"/>
    </row>
    <row r="211" spans="2:26">
      <c r="B211" s="695" t="s">
        <v>1687</v>
      </c>
      <c r="K211" s="424" t="s">
        <v>2420</v>
      </c>
      <c r="L211" s="424"/>
      <c r="Q211" s="214"/>
      <c r="T211" s="688" t="s">
        <v>3103</v>
      </c>
      <c r="U211" s="424"/>
      <c r="Z211" s="214"/>
    </row>
    <row r="212" spans="2:26">
      <c r="B212" s="695" t="s">
        <v>1688</v>
      </c>
      <c r="K212" s="424" t="s">
        <v>2421</v>
      </c>
      <c r="L212" s="424"/>
      <c r="Q212" s="214"/>
      <c r="T212" s="688" t="s">
        <v>3104</v>
      </c>
      <c r="U212" s="424"/>
      <c r="Z212" s="214"/>
    </row>
    <row r="213" spans="2:26" ht="18.75">
      <c r="B213" s="695" t="s">
        <v>1689</v>
      </c>
      <c r="K213" s="693" t="s">
        <v>2422</v>
      </c>
      <c r="L213" s="424"/>
      <c r="Q213" s="214"/>
      <c r="T213" s="688" t="s">
        <v>3105</v>
      </c>
      <c r="U213" s="424"/>
      <c r="Z213" s="214"/>
    </row>
    <row r="214" spans="2:26">
      <c r="B214" s="695" t="s">
        <v>1690</v>
      </c>
      <c r="K214" s="424" t="s">
        <v>2423</v>
      </c>
      <c r="L214" s="424"/>
      <c r="Q214" s="214"/>
      <c r="T214" s="688" t="s">
        <v>3106</v>
      </c>
      <c r="U214" s="424"/>
      <c r="Z214" s="214"/>
    </row>
    <row r="215" spans="2:26">
      <c r="B215" s="695" t="s">
        <v>1691</v>
      </c>
      <c r="K215" s="424" t="s">
        <v>2424</v>
      </c>
      <c r="L215" s="424"/>
      <c r="Q215" s="214"/>
      <c r="T215" s="688" t="s">
        <v>3107</v>
      </c>
      <c r="U215" s="424"/>
      <c r="Z215" s="214"/>
    </row>
    <row r="216" spans="2:26">
      <c r="B216" s="695" t="s">
        <v>1692</v>
      </c>
      <c r="K216" s="424" t="s">
        <v>2425</v>
      </c>
      <c r="L216" s="424"/>
      <c r="Q216" s="214"/>
      <c r="T216" s="688" t="s">
        <v>3108</v>
      </c>
      <c r="U216" s="424"/>
      <c r="Z216" s="214"/>
    </row>
    <row r="217" spans="2:26">
      <c r="B217" s="695" t="s">
        <v>1693</v>
      </c>
      <c r="K217" s="424" t="s">
        <v>2426</v>
      </c>
      <c r="L217" s="424"/>
      <c r="Q217" s="214"/>
      <c r="T217" s="688" t="s">
        <v>3109</v>
      </c>
      <c r="U217" s="424"/>
      <c r="Z217" s="214"/>
    </row>
    <row r="218" spans="2:26">
      <c r="B218" s="695" t="s">
        <v>1694</v>
      </c>
      <c r="K218" s="424" t="s">
        <v>2427</v>
      </c>
      <c r="L218" s="424"/>
      <c r="Q218" s="214"/>
      <c r="T218" s="688" t="s">
        <v>3110</v>
      </c>
      <c r="U218" s="424"/>
      <c r="Z218" s="214"/>
    </row>
    <row r="219" spans="2:26">
      <c r="B219" s="695" t="s">
        <v>1695</v>
      </c>
      <c r="K219" s="424" t="s">
        <v>2428</v>
      </c>
      <c r="L219" s="424"/>
      <c r="Q219" s="214"/>
      <c r="T219" s="688" t="s">
        <v>3111</v>
      </c>
      <c r="U219" s="424"/>
      <c r="Z219" s="214"/>
    </row>
    <row r="220" spans="2:26">
      <c r="B220" s="695" t="s">
        <v>1696</v>
      </c>
      <c r="K220" s="424" t="s">
        <v>2429</v>
      </c>
      <c r="L220" s="424"/>
      <c r="Q220" s="214"/>
      <c r="T220" s="688" t="s">
        <v>3112</v>
      </c>
      <c r="U220" s="424"/>
      <c r="Z220" s="214"/>
    </row>
    <row r="221" spans="2:26">
      <c r="B221" s="695" t="s">
        <v>1697</v>
      </c>
      <c r="K221" s="424" t="s">
        <v>2430</v>
      </c>
      <c r="L221" s="424"/>
      <c r="Q221" s="214"/>
      <c r="T221" s="688" t="s">
        <v>3113</v>
      </c>
      <c r="U221" s="424"/>
      <c r="Z221" s="214"/>
    </row>
    <row r="222" spans="2:26">
      <c r="B222" s="695" t="s">
        <v>1698</v>
      </c>
      <c r="K222" s="424" t="s">
        <v>2431</v>
      </c>
      <c r="L222" s="424"/>
      <c r="Q222" s="214"/>
      <c r="T222" s="688" t="s">
        <v>3114</v>
      </c>
      <c r="U222" s="424"/>
      <c r="Z222" s="214"/>
    </row>
    <row r="223" spans="2:26">
      <c r="B223" s="695" t="s">
        <v>1699</v>
      </c>
      <c r="K223" s="424" t="s">
        <v>2432</v>
      </c>
      <c r="L223" s="424"/>
      <c r="Q223" s="214"/>
      <c r="T223" s="688" t="s">
        <v>3115</v>
      </c>
      <c r="U223" s="424"/>
      <c r="Z223" s="214"/>
    </row>
    <row r="224" spans="2:26">
      <c r="B224" s="695" t="s">
        <v>1700</v>
      </c>
      <c r="K224" s="424" t="s">
        <v>2433</v>
      </c>
      <c r="L224" s="424"/>
      <c r="Q224" s="214"/>
      <c r="T224" s="688" t="s">
        <v>3116</v>
      </c>
      <c r="U224" s="424"/>
      <c r="Z224" s="214"/>
    </row>
    <row r="225" spans="2:26">
      <c r="B225" s="695" t="s">
        <v>1701</v>
      </c>
      <c r="K225" s="424" t="s">
        <v>2434</v>
      </c>
      <c r="L225" s="424"/>
      <c r="Q225" s="214"/>
      <c r="T225" s="688" t="s">
        <v>3117</v>
      </c>
      <c r="U225" s="424"/>
      <c r="Z225" s="214"/>
    </row>
    <row r="226" spans="2:26">
      <c r="B226" s="695" t="s">
        <v>1702</v>
      </c>
      <c r="K226" s="424" t="s">
        <v>2435</v>
      </c>
      <c r="L226" s="424"/>
      <c r="Q226" s="214"/>
      <c r="T226" s="688" t="s">
        <v>3118</v>
      </c>
      <c r="U226" s="424"/>
      <c r="Z226" s="214"/>
    </row>
    <row r="227" spans="2:26">
      <c r="B227" s="695" t="s">
        <v>1703</v>
      </c>
      <c r="K227" s="424" t="s">
        <v>2436</v>
      </c>
      <c r="L227" s="424"/>
      <c r="Q227" s="214"/>
      <c r="T227" s="688" t="s">
        <v>3119</v>
      </c>
      <c r="U227" s="424"/>
      <c r="Z227" s="214"/>
    </row>
    <row r="228" spans="2:26">
      <c r="B228" s="695" t="s">
        <v>1704</v>
      </c>
      <c r="K228" s="424" t="s">
        <v>2437</v>
      </c>
      <c r="L228" s="424"/>
      <c r="Q228" s="214"/>
      <c r="T228" s="688" t="s">
        <v>3120</v>
      </c>
      <c r="U228" s="424"/>
      <c r="Z228" s="214"/>
    </row>
    <row r="229" spans="2:26">
      <c r="B229" s="695" t="s">
        <v>1705</v>
      </c>
      <c r="K229" s="424" t="s">
        <v>2438</v>
      </c>
      <c r="L229" s="424"/>
      <c r="Q229" s="214"/>
      <c r="T229" s="688" t="s">
        <v>3121</v>
      </c>
      <c r="U229" s="424"/>
      <c r="Z229" s="214"/>
    </row>
    <row r="230" spans="2:26">
      <c r="B230" s="695" t="s">
        <v>1706</v>
      </c>
      <c r="K230" s="424" t="s">
        <v>2439</v>
      </c>
      <c r="L230" s="424"/>
      <c r="Q230" s="214"/>
      <c r="T230" s="688" t="s">
        <v>3122</v>
      </c>
      <c r="U230" s="424"/>
      <c r="Z230" s="214"/>
    </row>
    <row r="231" spans="2:26">
      <c r="B231" s="695" t="s">
        <v>1707</v>
      </c>
      <c r="K231" s="424" t="s">
        <v>2440</v>
      </c>
      <c r="L231" s="424"/>
      <c r="Q231" s="214"/>
      <c r="T231" s="688" t="s">
        <v>3123</v>
      </c>
      <c r="U231" s="424"/>
      <c r="Z231" s="214"/>
    </row>
    <row r="232" spans="2:26">
      <c r="B232" s="695" t="s">
        <v>1708</v>
      </c>
      <c r="K232" s="424" t="s">
        <v>2441</v>
      </c>
      <c r="L232" s="424"/>
      <c r="Q232" s="214"/>
      <c r="T232" s="688" t="s">
        <v>3124</v>
      </c>
      <c r="U232" s="424"/>
      <c r="Z232" s="214"/>
    </row>
    <row r="233" spans="2:26">
      <c r="B233" s="695" t="s">
        <v>1709</v>
      </c>
      <c r="K233" s="424" t="s">
        <v>2442</v>
      </c>
      <c r="L233" s="424"/>
      <c r="Q233" s="214"/>
      <c r="T233" s="688" t="s">
        <v>3125</v>
      </c>
      <c r="U233" s="424"/>
      <c r="Z233" s="214"/>
    </row>
    <row r="234" spans="2:26">
      <c r="B234" s="695" t="s">
        <v>1710</v>
      </c>
      <c r="K234" s="424" t="s">
        <v>2443</v>
      </c>
      <c r="L234" s="424"/>
      <c r="Q234" s="214"/>
      <c r="T234" s="688" t="s">
        <v>3126</v>
      </c>
      <c r="U234" s="424"/>
      <c r="Z234" s="214"/>
    </row>
    <row r="235" spans="2:26">
      <c r="B235" s="695" t="s">
        <v>1711</v>
      </c>
      <c r="K235" s="424" t="s">
        <v>2444</v>
      </c>
      <c r="L235" s="424"/>
      <c r="Q235" s="214"/>
      <c r="T235" s="688" t="s">
        <v>3127</v>
      </c>
      <c r="U235" s="424"/>
      <c r="Z235" s="214"/>
    </row>
    <row r="236" spans="2:26">
      <c r="B236" s="695" t="s">
        <v>1712</v>
      </c>
      <c r="K236" s="424" t="s">
        <v>2445</v>
      </c>
      <c r="L236" s="424"/>
      <c r="Q236" s="214"/>
      <c r="T236" s="688" t="s">
        <v>3128</v>
      </c>
      <c r="U236" s="424"/>
      <c r="Z236" s="214"/>
    </row>
    <row r="237" spans="2:26">
      <c r="B237" s="695" t="s">
        <v>1713</v>
      </c>
      <c r="K237" s="424" t="s">
        <v>2446</v>
      </c>
      <c r="L237" s="424"/>
      <c r="Q237" s="214"/>
      <c r="T237" s="688" t="s">
        <v>3129</v>
      </c>
      <c r="U237" s="424"/>
      <c r="Z237" s="214"/>
    </row>
    <row r="238" spans="2:26">
      <c r="B238" s="695" t="s">
        <v>1714</v>
      </c>
      <c r="K238" s="424" t="s">
        <v>2447</v>
      </c>
      <c r="L238" s="424"/>
      <c r="Q238" s="214"/>
      <c r="T238" s="688" t="s">
        <v>3130</v>
      </c>
      <c r="U238" s="424"/>
      <c r="Z238" s="214"/>
    </row>
    <row r="239" spans="2:26">
      <c r="B239" s="695" t="s">
        <v>1715</v>
      </c>
      <c r="K239" s="424" t="s">
        <v>2448</v>
      </c>
      <c r="L239" s="424"/>
      <c r="Q239" s="214"/>
      <c r="T239" s="688" t="s">
        <v>3131</v>
      </c>
      <c r="U239" s="424"/>
      <c r="Z239" s="214"/>
    </row>
    <row r="240" spans="2:26">
      <c r="B240" s="695" t="s">
        <v>1716</v>
      </c>
      <c r="K240" s="424" t="s">
        <v>2449</v>
      </c>
      <c r="L240" s="424"/>
      <c r="Q240" s="214"/>
      <c r="T240" s="688" t="s">
        <v>3132</v>
      </c>
      <c r="U240" s="424"/>
      <c r="Z240" s="214"/>
    </row>
    <row r="241" spans="2:26">
      <c r="B241" s="695" t="s">
        <v>1717</v>
      </c>
      <c r="K241" s="424" t="s">
        <v>2450</v>
      </c>
      <c r="L241" s="424"/>
      <c r="Q241" s="214"/>
      <c r="T241" s="688" t="s">
        <v>3133</v>
      </c>
      <c r="U241" s="424"/>
      <c r="Z241" s="214"/>
    </row>
    <row r="242" spans="2:26">
      <c r="B242" s="695" t="s">
        <v>1718</v>
      </c>
      <c r="K242" s="424" t="s">
        <v>2451</v>
      </c>
      <c r="L242" s="424"/>
      <c r="Q242" s="214"/>
      <c r="T242" s="688" t="s">
        <v>3134</v>
      </c>
      <c r="U242" s="424"/>
      <c r="Z242" s="214"/>
    </row>
    <row r="243" spans="2:26">
      <c r="B243" s="695" t="s">
        <v>1719</v>
      </c>
      <c r="K243" s="424" t="s">
        <v>2452</v>
      </c>
      <c r="L243" s="424"/>
      <c r="Q243" s="214"/>
      <c r="T243" s="688" t="s">
        <v>3135</v>
      </c>
      <c r="U243" s="424"/>
      <c r="Z243" s="214"/>
    </row>
    <row r="244" spans="2:26">
      <c r="B244" s="695" t="s">
        <v>1720</v>
      </c>
      <c r="K244" s="424" t="s">
        <v>2453</v>
      </c>
      <c r="L244" s="424"/>
      <c r="Q244" s="214"/>
      <c r="T244" s="688" t="s">
        <v>3136</v>
      </c>
      <c r="U244" s="424"/>
      <c r="Z244" s="214"/>
    </row>
    <row r="245" spans="2:26">
      <c r="B245" s="695" t="s">
        <v>1721</v>
      </c>
      <c r="K245" s="424" t="s">
        <v>2454</v>
      </c>
      <c r="L245" s="424"/>
      <c r="Q245" s="214"/>
      <c r="T245" s="688" t="s">
        <v>3137</v>
      </c>
      <c r="U245" s="424"/>
      <c r="Z245" s="214"/>
    </row>
    <row r="246" spans="2:26">
      <c r="B246" s="695" t="s">
        <v>1722</v>
      </c>
      <c r="K246" s="424" t="s">
        <v>2455</v>
      </c>
      <c r="L246" s="424"/>
      <c r="Q246" s="214"/>
      <c r="T246" s="688" t="s">
        <v>3138</v>
      </c>
      <c r="U246" s="424"/>
      <c r="Z246" s="214"/>
    </row>
    <row r="247" spans="2:26">
      <c r="B247" s="695" t="s">
        <v>1723</v>
      </c>
      <c r="K247" s="424" t="s">
        <v>2456</v>
      </c>
      <c r="L247" s="424"/>
      <c r="Q247" s="214"/>
      <c r="T247" s="688" t="s">
        <v>3139</v>
      </c>
      <c r="U247" s="424"/>
      <c r="Z247" s="214"/>
    </row>
    <row r="248" spans="2:26">
      <c r="B248" s="695" t="s">
        <v>1724</v>
      </c>
      <c r="K248" s="424" t="s">
        <v>2457</v>
      </c>
      <c r="L248" s="424"/>
      <c r="Q248" s="214"/>
      <c r="T248" s="688" t="s">
        <v>3140</v>
      </c>
      <c r="U248" s="424"/>
      <c r="Z248" s="214"/>
    </row>
    <row r="249" spans="2:26">
      <c r="B249" s="695" t="s">
        <v>1725</v>
      </c>
      <c r="K249" s="424" t="s">
        <v>2458</v>
      </c>
      <c r="L249" s="424"/>
      <c r="Q249" s="214"/>
      <c r="T249" s="688" t="s">
        <v>3141</v>
      </c>
      <c r="U249" s="424"/>
      <c r="Z249" s="214"/>
    </row>
    <row r="250" spans="2:26">
      <c r="B250" s="695" t="s">
        <v>1726</v>
      </c>
      <c r="K250" s="424" t="s">
        <v>2459</v>
      </c>
      <c r="L250" s="424"/>
      <c r="Q250" s="214"/>
      <c r="T250" s="688" t="s">
        <v>3142</v>
      </c>
      <c r="U250" s="424"/>
      <c r="Z250" s="214"/>
    </row>
    <row r="251" spans="2:26">
      <c r="B251" s="695" t="s">
        <v>1727</v>
      </c>
      <c r="K251" s="424" t="s">
        <v>2460</v>
      </c>
      <c r="L251" s="424"/>
      <c r="Q251" s="214"/>
      <c r="T251" s="688" t="s">
        <v>3143</v>
      </c>
      <c r="U251" s="424"/>
      <c r="Z251" s="214"/>
    </row>
    <row r="252" spans="2:26">
      <c r="B252" s="695" t="s">
        <v>1728</v>
      </c>
      <c r="K252" s="424" t="s">
        <v>2461</v>
      </c>
      <c r="L252" s="424"/>
      <c r="Q252" s="214"/>
      <c r="T252" s="688" t="s">
        <v>3144</v>
      </c>
      <c r="U252" s="424"/>
      <c r="Z252" s="214"/>
    </row>
    <row r="253" spans="2:26">
      <c r="B253" s="695" t="s">
        <v>1729</v>
      </c>
      <c r="K253" s="424" t="s">
        <v>2462</v>
      </c>
      <c r="L253" s="424"/>
      <c r="Q253" s="214"/>
      <c r="T253" s="688" t="s">
        <v>3145</v>
      </c>
      <c r="U253" s="424"/>
      <c r="Z253" s="214"/>
    </row>
    <row r="254" spans="2:26">
      <c r="B254" s="695" t="s">
        <v>1730</v>
      </c>
      <c r="K254" s="424" t="s">
        <v>2463</v>
      </c>
      <c r="L254" s="424"/>
      <c r="Q254" s="214"/>
      <c r="T254" s="688" t="s">
        <v>3146</v>
      </c>
      <c r="U254" s="424"/>
      <c r="Z254" s="214"/>
    </row>
    <row r="255" spans="2:26">
      <c r="B255" s="695" t="s">
        <v>1731</v>
      </c>
      <c r="K255" s="424" t="s">
        <v>2464</v>
      </c>
      <c r="L255" s="424"/>
      <c r="Q255" s="214"/>
      <c r="T255" s="688" t="s">
        <v>3147</v>
      </c>
      <c r="U255" s="424"/>
      <c r="Z255" s="214"/>
    </row>
    <row r="256" spans="2:26">
      <c r="B256" s="695" t="s">
        <v>1732</v>
      </c>
      <c r="K256" s="424" t="s">
        <v>2465</v>
      </c>
      <c r="L256" s="424"/>
      <c r="Q256" s="214"/>
      <c r="T256" s="688" t="s">
        <v>3148</v>
      </c>
      <c r="U256" s="424"/>
      <c r="Z256" s="214"/>
    </row>
    <row r="257" spans="2:26">
      <c r="B257" s="695" t="s">
        <v>1733</v>
      </c>
      <c r="K257" s="424" t="s">
        <v>2466</v>
      </c>
      <c r="L257" s="424"/>
      <c r="Q257" s="214"/>
      <c r="T257" s="688" t="s">
        <v>3149</v>
      </c>
      <c r="U257" s="424"/>
      <c r="Z257" s="214"/>
    </row>
    <row r="258" spans="2:26">
      <c r="B258" s="695" t="s">
        <v>1734</v>
      </c>
      <c r="K258" s="424" t="s">
        <v>2467</v>
      </c>
      <c r="L258" s="424"/>
      <c r="Q258" s="214"/>
      <c r="T258" s="688" t="s">
        <v>3150</v>
      </c>
      <c r="U258" s="424"/>
      <c r="Z258" s="214"/>
    </row>
    <row r="259" spans="2:26">
      <c r="B259" s="695" t="s">
        <v>1735</v>
      </c>
      <c r="K259" s="424" t="s">
        <v>2468</v>
      </c>
      <c r="L259" s="424"/>
      <c r="Q259" s="214"/>
      <c r="T259" s="688" t="s">
        <v>3151</v>
      </c>
      <c r="U259" s="424"/>
      <c r="Z259" s="214"/>
    </row>
    <row r="260" spans="2:26">
      <c r="B260" s="695" t="s">
        <v>1736</v>
      </c>
      <c r="K260" s="424" t="s">
        <v>2469</v>
      </c>
      <c r="L260" s="424"/>
      <c r="Q260" s="214"/>
      <c r="T260" s="688" t="s">
        <v>3152</v>
      </c>
      <c r="U260" s="424"/>
      <c r="Z260" s="214"/>
    </row>
    <row r="261" spans="2:26">
      <c r="B261" s="695" t="s">
        <v>1737</v>
      </c>
      <c r="K261" s="424" t="s">
        <v>2470</v>
      </c>
      <c r="L261" s="424"/>
      <c r="Q261" s="214"/>
      <c r="T261" s="688" t="s">
        <v>3153</v>
      </c>
      <c r="U261" s="424"/>
      <c r="Z261" s="214"/>
    </row>
    <row r="262" spans="2:26">
      <c r="B262" s="695" t="s">
        <v>1738</v>
      </c>
      <c r="K262" s="424" t="s">
        <v>2471</v>
      </c>
      <c r="L262" s="424"/>
      <c r="Q262" s="214"/>
      <c r="T262" s="688" t="s">
        <v>3154</v>
      </c>
      <c r="U262" s="424"/>
      <c r="Z262" s="214"/>
    </row>
    <row r="263" spans="2:26">
      <c r="B263" s="695" t="s">
        <v>1739</v>
      </c>
      <c r="K263" s="424" t="s">
        <v>2472</v>
      </c>
      <c r="L263" s="424"/>
      <c r="Q263" s="214"/>
      <c r="T263" s="688" t="s">
        <v>3155</v>
      </c>
      <c r="U263" s="424"/>
      <c r="Z263" s="214"/>
    </row>
    <row r="264" spans="2:26">
      <c r="B264" s="695" t="s">
        <v>1740</v>
      </c>
      <c r="K264" s="424" t="s">
        <v>2473</v>
      </c>
      <c r="L264" s="424"/>
      <c r="Q264" s="214"/>
      <c r="T264" s="688" t="s">
        <v>3156</v>
      </c>
      <c r="U264" s="424"/>
      <c r="Z264" s="214"/>
    </row>
    <row r="265" spans="2:26">
      <c r="B265" s="695" t="s">
        <v>1741</v>
      </c>
      <c r="K265" s="424" t="s">
        <v>2474</v>
      </c>
      <c r="L265" s="424"/>
      <c r="Q265" s="214"/>
      <c r="T265" s="688" t="s">
        <v>3157</v>
      </c>
      <c r="U265" s="424"/>
      <c r="Z265" s="214"/>
    </row>
    <row r="266" spans="2:26">
      <c r="B266" s="695" t="s">
        <v>1742</v>
      </c>
      <c r="K266" s="424" t="s">
        <v>2475</v>
      </c>
      <c r="L266" s="424"/>
      <c r="Q266" s="214"/>
      <c r="T266" s="688" t="s">
        <v>3158</v>
      </c>
      <c r="U266" s="424"/>
      <c r="Z266" s="214"/>
    </row>
    <row r="267" spans="2:26">
      <c r="B267" s="695" t="s">
        <v>1743</v>
      </c>
      <c r="K267" s="424" t="s">
        <v>2476</v>
      </c>
      <c r="L267" s="424"/>
      <c r="Q267" s="214"/>
      <c r="T267" s="688" t="s">
        <v>3159</v>
      </c>
      <c r="U267" s="424"/>
      <c r="Z267" s="214"/>
    </row>
    <row r="268" spans="2:26">
      <c r="B268" s="695" t="s">
        <v>1744</v>
      </c>
      <c r="K268" s="424" t="s">
        <v>2477</v>
      </c>
      <c r="L268" s="424"/>
      <c r="Q268" s="214"/>
      <c r="T268" s="688" t="s">
        <v>3160</v>
      </c>
      <c r="U268" s="424"/>
      <c r="Z268" s="214"/>
    </row>
    <row r="269" spans="2:26">
      <c r="B269" s="695" t="s">
        <v>1745</v>
      </c>
      <c r="K269" s="424" t="s">
        <v>2478</v>
      </c>
      <c r="L269" s="424"/>
      <c r="Q269" s="214"/>
      <c r="T269" s="688" t="s">
        <v>3161</v>
      </c>
      <c r="U269" s="424"/>
      <c r="Z269" s="214"/>
    </row>
    <row r="270" spans="2:26">
      <c r="B270" s="695" t="s">
        <v>1746</v>
      </c>
      <c r="K270" s="424" t="s">
        <v>2479</v>
      </c>
      <c r="L270" s="424"/>
      <c r="Q270" s="214"/>
      <c r="T270" s="688" t="s">
        <v>3162</v>
      </c>
      <c r="U270" s="424"/>
      <c r="Z270" s="214"/>
    </row>
    <row r="271" spans="2:26">
      <c r="B271" s="695" t="s">
        <v>1747</v>
      </c>
      <c r="K271" s="424" t="s">
        <v>2480</v>
      </c>
      <c r="L271" s="424"/>
      <c r="Q271" s="214"/>
      <c r="T271" s="688" t="s">
        <v>3163</v>
      </c>
      <c r="U271" s="424"/>
      <c r="Z271" s="214"/>
    </row>
    <row r="272" spans="2:26">
      <c r="B272" s="695" t="s">
        <v>1748</v>
      </c>
      <c r="K272" s="424" t="s">
        <v>2481</v>
      </c>
      <c r="L272" s="424"/>
      <c r="Q272" s="214"/>
      <c r="T272" s="688" t="s">
        <v>3164</v>
      </c>
      <c r="U272" s="424"/>
      <c r="Z272" s="214"/>
    </row>
    <row r="273" spans="2:26">
      <c r="B273" s="695" t="s">
        <v>1749</v>
      </c>
      <c r="K273" s="424" t="s">
        <v>2482</v>
      </c>
      <c r="L273" s="424"/>
      <c r="Q273" s="214"/>
      <c r="T273" s="688" t="s">
        <v>3165</v>
      </c>
      <c r="U273" s="424"/>
      <c r="Z273" s="214"/>
    </row>
    <row r="274" spans="2:26">
      <c r="B274" s="695" t="s">
        <v>1750</v>
      </c>
      <c r="K274" s="424" t="s">
        <v>2483</v>
      </c>
      <c r="L274" s="424"/>
      <c r="Q274" s="214"/>
      <c r="T274" s="688" t="s">
        <v>3166</v>
      </c>
      <c r="U274" s="424"/>
      <c r="Z274" s="214"/>
    </row>
    <row r="275" spans="2:26">
      <c r="B275" s="695" t="s">
        <v>1751</v>
      </c>
      <c r="K275" s="424" t="s">
        <v>2484</v>
      </c>
      <c r="L275" s="424"/>
      <c r="Q275" s="214"/>
      <c r="T275" s="688" t="s">
        <v>3167</v>
      </c>
      <c r="U275" s="424"/>
      <c r="Z275" s="214"/>
    </row>
    <row r="276" spans="2:26" ht="15.75" thickBot="1">
      <c r="B276" s="695" t="s">
        <v>1752</v>
      </c>
      <c r="K276" s="424" t="s">
        <v>2485</v>
      </c>
      <c r="L276" s="424"/>
      <c r="Q276" s="214"/>
      <c r="T276" s="700" t="s">
        <v>3168</v>
      </c>
      <c r="U276" s="696"/>
      <c r="V276" s="216"/>
      <c r="W276" s="216"/>
      <c r="X276" s="216"/>
      <c r="Y276" s="216"/>
      <c r="Z276" s="217"/>
    </row>
    <row r="277" spans="2:26">
      <c r="B277" s="695" t="s">
        <v>1753</v>
      </c>
      <c r="K277" s="424" t="s">
        <v>2486</v>
      </c>
      <c r="L277" s="424"/>
      <c r="Q277" s="214"/>
    </row>
    <row r="278" spans="2:26">
      <c r="B278" s="695" t="s">
        <v>1754</v>
      </c>
      <c r="K278" s="424" t="s">
        <v>2487</v>
      </c>
      <c r="L278" s="424"/>
      <c r="Q278" s="214"/>
    </row>
    <row r="279" spans="2:26">
      <c r="B279" s="695" t="s">
        <v>1755</v>
      </c>
      <c r="K279" s="424" t="s">
        <v>2488</v>
      </c>
      <c r="L279" s="424"/>
      <c r="Q279" s="214"/>
    </row>
    <row r="280" spans="2:26">
      <c r="B280" s="695" t="s">
        <v>1756</v>
      </c>
      <c r="K280" s="424" t="s">
        <v>2489</v>
      </c>
      <c r="L280" s="424"/>
      <c r="Q280" s="214"/>
    </row>
    <row r="281" spans="2:26">
      <c r="B281" s="695" t="s">
        <v>1757</v>
      </c>
      <c r="K281" s="424" t="s">
        <v>2490</v>
      </c>
      <c r="L281" s="424"/>
      <c r="Q281" s="214"/>
    </row>
    <row r="282" spans="2:26">
      <c r="B282" s="695" t="s">
        <v>1758</v>
      </c>
      <c r="K282" s="424" t="s">
        <v>2491</v>
      </c>
      <c r="L282" s="424"/>
      <c r="Q282" s="214"/>
    </row>
    <row r="283" spans="2:26">
      <c r="B283" s="695" t="s">
        <v>1759</v>
      </c>
      <c r="K283" s="424" t="s">
        <v>2492</v>
      </c>
      <c r="L283" s="424"/>
      <c r="Q283" s="214"/>
    </row>
    <row r="284" spans="2:26">
      <c r="B284" s="695" t="s">
        <v>1760</v>
      </c>
      <c r="K284" s="424" t="s">
        <v>2493</v>
      </c>
      <c r="L284" s="424"/>
      <c r="Q284" s="214"/>
    </row>
    <row r="285" spans="2:26">
      <c r="B285" s="695" t="s">
        <v>1761</v>
      </c>
      <c r="K285" s="424" t="s">
        <v>2494</v>
      </c>
      <c r="L285" s="424"/>
      <c r="Q285" s="214"/>
    </row>
    <row r="286" spans="2:26">
      <c r="B286" s="695" t="s">
        <v>1762</v>
      </c>
      <c r="K286" s="424" t="s">
        <v>2495</v>
      </c>
      <c r="L286" s="424"/>
      <c r="Q286" s="214"/>
    </row>
    <row r="287" spans="2:26">
      <c r="B287" s="695" t="s">
        <v>1763</v>
      </c>
      <c r="K287" s="424" t="s">
        <v>2496</v>
      </c>
      <c r="L287" s="424"/>
      <c r="Q287" s="214"/>
    </row>
    <row r="288" spans="2:26" ht="18.75">
      <c r="B288" s="695" t="s">
        <v>1764</v>
      </c>
      <c r="K288" s="693" t="s">
        <v>2497</v>
      </c>
      <c r="L288" s="424"/>
      <c r="Q288" s="214"/>
    </row>
    <row r="289" spans="2:17">
      <c r="B289" s="695" t="s">
        <v>1765</v>
      </c>
      <c r="K289" s="424" t="s">
        <v>2498</v>
      </c>
      <c r="L289" s="424"/>
      <c r="Q289" s="214"/>
    </row>
    <row r="290" spans="2:17">
      <c r="B290" s="695" t="s">
        <v>1766</v>
      </c>
      <c r="K290" s="424" t="s">
        <v>2499</v>
      </c>
      <c r="L290" s="424"/>
      <c r="Q290" s="214"/>
    </row>
    <row r="291" spans="2:17">
      <c r="B291" s="695" t="s">
        <v>1767</v>
      </c>
      <c r="K291" s="424" t="s">
        <v>2500</v>
      </c>
      <c r="L291" s="424"/>
      <c r="Q291" s="214"/>
    </row>
    <row r="292" spans="2:17">
      <c r="B292" s="695" t="s">
        <v>1768</v>
      </c>
      <c r="K292" s="424" t="s">
        <v>2501</v>
      </c>
      <c r="L292" s="424"/>
      <c r="Q292" s="214"/>
    </row>
    <row r="293" spans="2:17">
      <c r="B293" s="695" t="s">
        <v>1769</v>
      </c>
      <c r="K293" s="424" t="s">
        <v>2502</v>
      </c>
      <c r="L293" s="424"/>
      <c r="Q293" s="214"/>
    </row>
    <row r="294" spans="2:17">
      <c r="B294" s="695" t="s">
        <v>1770</v>
      </c>
      <c r="K294" s="424" t="s">
        <v>2503</v>
      </c>
      <c r="L294" s="424"/>
      <c r="Q294" s="214"/>
    </row>
    <row r="295" spans="2:17">
      <c r="B295" s="695" t="s">
        <v>1771</v>
      </c>
      <c r="K295" s="424" t="s">
        <v>2504</v>
      </c>
      <c r="L295" s="424"/>
      <c r="Q295" s="214"/>
    </row>
    <row r="296" spans="2:17">
      <c r="B296" s="695" t="s">
        <v>1772</v>
      </c>
      <c r="K296" s="424" t="s">
        <v>2505</v>
      </c>
      <c r="L296" s="424"/>
      <c r="Q296" s="214"/>
    </row>
    <row r="297" spans="2:17">
      <c r="B297" s="695" t="s">
        <v>1773</v>
      </c>
      <c r="K297" s="424" t="s">
        <v>2506</v>
      </c>
      <c r="L297" s="424"/>
      <c r="Q297" s="214"/>
    </row>
    <row r="298" spans="2:17">
      <c r="B298" s="695" t="s">
        <v>1774</v>
      </c>
      <c r="K298" s="424" t="s">
        <v>2507</v>
      </c>
      <c r="L298" s="424"/>
      <c r="Q298" s="214"/>
    </row>
    <row r="299" spans="2:17">
      <c r="B299" s="695" t="s">
        <v>1775</v>
      </c>
      <c r="K299" s="424" t="s">
        <v>2508</v>
      </c>
      <c r="L299" s="424"/>
      <c r="Q299" s="214"/>
    </row>
    <row r="300" spans="2:17">
      <c r="B300" s="695" t="s">
        <v>1776</v>
      </c>
      <c r="K300" s="424" t="s">
        <v>2509</v>
      </c>
      <c r="L300" s="424"/>
      <c r="Q300" s="214"/>
    </row>
    <row r="301" spans="2:17">
      <c r="B301" s="695" t="s">
        <v>1777</v>
      </c>
      <c r="K301" s="424" t="s">
        <v>2510</v>
      </c>
      <c r="L301" s="424"/>
      <c r="Q301" s="214"/>
    </row>
    <row r="302" spans="2:17">
      <c r="B302" s="695" t="s">
        <v>1778</v>
      </c>
      <c r="K302" s="424" t="s">
        <v>2511</v>
      </c>
      <c r="L302" s="424"/>
      <c r="Q302" s="214"/>
    </row>
    <row r="303" spans="2:17">
      <c r="B303" s="695" t="s">
        <v>1779</v>
      </c>
      <c r="K303" s="424" t="s">
        <v>2512</v>
      </c>
      <c r="L303" s="424"/>
      <c r="Q303" s="214"/>
    </row>
    <row r="304" spans="2:17">
      <c r="B304" s="695" t="s">
        <v>1780</v>
      </c>
      <c r="K304" s="424" t="s">
        <v>2513</v>
      </c>
      <c r="L304" s="424"/>
      <c r="Q304" s="214"/>
    </row>
    <row r="305" spans="2:17">
      <c r="B305" s="695" t="s">
        <v>1781</v>
      </c>
      <c r="K305" s="424" t="s">
        <v>2514</v>
      </c>
      <c r="L305" s="424"/>
      <c r="Q305" s="214"/>
    </row>
    <row r="306" spans="2:17">
      <c r="B306" s="695" t="s">
        <v>1782</v>
      </c>
      <c r="K306" s="424" t="s">
        <v>2515</v>
      </c>
      <c r="L306" s="424"/>
      <c r="Q306" s="214"/>
    </row>
    <row r="307" spans="2:17">
      <c r="B307" s="695" t="s">
        <v>1783</v>
      </c>
      <c r="K307" s="424" t="s">
        <v>2516</v>
      </c>
      <c r="L307" s="424"/>
      <c r="Q307" s="214"/>
    </row>
    <row r="308" spans="2:17">
      <c r="B308" s="695" t="s">
        <v>1784</v>
      </c>
      <c r="K308" s="424" t="s">
        <v>2517</v>
      </c>
      <c r="L308" s="424"/>
      <c r="Q308" s="214"/>
    </row>
    <row r="309" spans="2:17">
      <c r="B309" s="695" t="s">
        <v>1785</v>
      </c>
      <c r="K309" s="424" t="s">
        <v>2518</v>
      </c>
      <c r="L309" s="424"/>
      <c r="Q309" s="214"/>
    </row>
    <row r="310" spans="2:17">
      <c r="B310" s="695" t="s">
        <v>1786</v>
      </c>
      <c r="K310" s="424" t="s">
        <v>2519</v>
      </c>
      <c r="L310" s="424"/>
      <c r="Q310" s="214"/>
    </row>
    <row r="311" spans="2:17">
      <c r="B311" s="695" t="s">
        <v>1787</v>
      </c>
      <c r="K311" s="424" t="s">
        <v>2520</v>
      </c>
      <c r="L311" s="424"/>
      <c r="Q311" s="214"/>
    </row>
    <row r="312" spans="2:17">
      <c r="B312" s="695" t="s">
        <v>1788</v>
      </c>
      <c r="K312" s="424" t="s">
        <v>2521</v>
      </c>
      <c r="L312" s="424"/>
      <c r="Q312" s="214"/>
    </row>
    <row r="313" spans="2:17" ht="18.75">
      <c r="B313" s="694" t="s">
        <v>1789</v>
      </c>
      <c r="C313" s="693"/>
      <c r="K313" s="424" t="s">
        <v>2522</v>
      </c>
      <c r="L313" s="424"/>
      <c r="Q313" s="214"/>
    </row>
    <row r="314" spans="2:17">
      <c r="B314" s="695" t="s">
        <v>1790</v>
      </c>
      <c r="K314" s="424" t="s">
        <v>2523</v>
      </c>
      <c r="L314" s="424"/>
      <c r="Q314" s="214"/>
    </row>
    <row r="315" spans="2:17">
      <c r="B315" s="695" t="s">
        <v>1791</v>
      </c>
      <c r="K315" s="424" t="s">
        <v>2524</v>
      </c>
      <c r="L315" s="424"/>
      <c r="Q315" s="214"/>
    </row>
    <row r="316" spans="2:17" ht="18.75">
      <c r="B316" s="695" t="s">
        <v>1792</v>
      </c>
      <c r="K316" s="693" t="s">
        <v>2525</v>
      </c>
      <c r="L316" s="424"/>
      <c r="Q316" s="214"/>
    </row>
    <row r="317" spans="2:17">
      <c r="B317" s="695" t="s">
        <v>1793</v>
      </c>
      <c r="K317" s="424" t="s">
        <v>2526</v>
      </c>
      <c r="L317" s="424"/>
      <c r="Q317" s="214"/>
    </row>
    <row r="318" spans="2:17">
      <c r="B318" s="695" t="s">
        <v>1794</v>
      </c>
      <c r="K318" s="424" t="s">
        <v>2527</v>
      </c>
      <c r="L318" s="424"/>
      <c r="Q318" s="214"/>
    </row>
    <row r="319" spans="2:17">
      <c r="B319" s="695" t="s">
        <v>1795</v>
      </c>
      <c r="K319" s="424" t="s">
        <v>2528</v>
      </c>
      <c r="L319" s="424"/>
      <c r="Q319" s="214"/>
    </row>
    <row r="320" spans="2:17">
      <c r="B320" s="695" t="s">
        <v>1796</v>
      </c>
      <c r="K320" s="424" t="s">
        <v>2529</v>
      </c>
      <c r="L320" s="424"/>
      <c r="Q320" s="214"/>
    </row>
    <row r="321" spans="2:17">
      <c r="B321" s="695" t="s">
        <v>1797</v>
      </c>
      <c r="K321" s="424" t="s">
        <v>2530</v>
      </c>
      <c r="L321" s="424"/>
      <c r="Q321" s="214"/>
    </row>
    <row r="322" spans="2:17">
      <c r="B322" s="695" t="s">
        <v>1798</v>
      </c>
      <c r="K322" s="424" t="s">
        <v>2531</v>
      </c>
      <c r="L322" s="424"/>
      <c r="Q322" s="214"/>
    </row>
    <row r="323" spans="2:17">
      <c r="B323" s="695" t="s">
        <v>1799</v>
      </c>
      <c r="K323" s="424" t="s">
        <v>2532</v>
      </c>
      <c r="L323" s="424"/>
      <c r="Q323" s="214"/>
    </row>
    <row r="324" spans="2:17">
      <c r="B324" s="695" t="s">
        <v>1800</v>
      </c>
      <c r="K324" s="424" t="s">
        <v>2533</v>
      </c>
      <c r="L324" s="424"/>
      <c r="Q324" s="214"/>
    </row>
    <row r="325" spans="2:17">
      <c r="B325" s="695" t="s">
        <v>1801</v>
      </c>
      <c r="K325" s="424" t="s">
        <v>2534</v>
      </c>
      <c r="L325" s="424"/>
      <c r="Q325" s="214"/>
    </row>
    <row r="326" spans="2:17">
      <c r="B326" s="695" t="s">
        <v>1802</v>
      </c>
      <c r="K326" s="424" t="s">
        <v>2535</v>
      </c>
      <c r="L326" s="424"/>
      <c r="Q326" s="214"/>
    </row>
    <row r="327" spans="2:17">
      <c r="B327" s="695" t="s">
        <v>1803</v>
      </c>
      <c r="K327" s="424" t="s">
        <v>2536</v>
      </c>
      <c r="L327" s="424"/>
      <c r="Q327" s="214"/>
    </row>
    <row r="328" spans="2:17">
      <c r="B328" s="695" t="s">
        <v>1804</v>
      </c>
      <c r="K328" s="424" t="s">
        <v>2537</v>
      </c>
      <c r="L328" s="424"/>
      <c r="Q328" s="214"/>
    </row>
    <row r="329" spans="2:17">
      <c r="B329" s="695" t="s">
        <v>1805</v>
      </c>
      <c r="K329" s="424" t="s">
        <v>2538</v>
      </c>
      <c r="L329" s="424"/>
      <c r="Q329" s="214"/>
    </row>
    <row r="330" spans="2:17">
      <c r="B330" s="695" t="s">
        <v>1806</v>
      </c>
      <c r="K330" s="424" t="s">
        <v>2539</v>
      </c>
      <c r="L330" s="424"/>
      <c r="Q330" s="214"/>
    </row>
    <row r="331" spans="2:17">
      <c r="B331" s="695" t="s">
        <v>1807</v>
      </c>
      <c r="K331" s="424" t="s">
        <v>2540</v>
      </c>
      <c r="L331" s="424"/>
      <c r="Q331" s="214"/>
    </row>
    <row r="332" spans="2:17">
      <c r="B332" s="695" t="s">
        <v>1808</v>
      </c>
      <c r="K332" s="424" t="s">
        <v>2541</v>
      </c>
      <c r="L332" s="424"/>
      <c r="Q332" s="214"/>
    </row>
    <row r="333" spans="2:17">
      <c r="B333" s="695" t="s">
        <v>1809</v>
      </c>
      <c r="K333" s="424" t="s">
        <v>2542</v>
      </c>
      <c r="L333" s="424"/>
      <c r="Q333" s="214"/>
    </row>
    <row r="334" spans="2:17">
      <c r="B334" s="695" t="s">
        <v>1810</v>
      </c>
      <c r="K334" s="424" t="s">
        <v>2543</v>
      </c>
      <c r="L334" s="424"/>
      <c r="Q334" s="214"/>
    </row>
    <row r="335" spans="2:17">
      <c r="B335" s="695" t="s">
        <v>1811</v>
      </c>
      <c r="K335" s="424" t="s">
        <v>2544</v>
      </c>
      <c r="L335" s="424"/>
      <c r="Q335" s="214"/>
    </row>
    <row r="336" spans="2:17">
      <c r="B336" s="695" t="s">
        <v>1812</v>
      </c>
      <c r="K336" s="424" t="s">
        <v>2545</v>
      </c>
      <c r="L336" s="424"/>
      <c r="Q336" s="214"/>
    </row>
    <row r="337" spans="2:17">
      <c r="B337" s="695" t="s">
        <v>1813</v>
      </c>
      <c r="K337" s="424" t="s">
        <v>2546</v>
      </c>
      <c r="L337" s="424"/>
      <c r="Q337" s="214"/>
    </row>
    <row r="338" spans="2:17">
      <c r="B338" s="695" t="s">
        <v>1814</v>
      </c>
      <c r="K338" s="424" t="s">
        <v>2547</v>
      </c>
      <c r="L338" s="424"/>
      <c r="Q338" s="214"/>
    </row>
    <row r="339" spans="2:17">
      <c r="B339" s="695" t="s">
        <v>1815</v>
      </c>
      <c r="K339" s="424" t="s">
        <v>2548</v>
      </c>
      <c r="L339" s="424"/>
      <c r="Q339" s="214"/>
    </row>
    <row r="340" spans="2:17">
      <c r="B340" s="695" t="s">
        <v>1816</v>
      </c>
      <c r="K340" s="424" t="s">
        <v>2549</v>
      </c>
      <c r="L340" s="424"/>
      <c r="Q340" s="214"/>
    </row>
    <row r="341" spans="2:17">
      <c r="B341" s="695" t="s">
        <v>1817</v>
      </c>
      <c r="K341" s="424" t="s">
        <v>2550</v>
      </c>
      <c r="L341" s="424"/>
      <c r="Q341" s="214"/>
    </row>
    <row r="342" spans="2:17">
      <c r="B342" s="695" t="s">
        <v>1818</v>
      </c>
      <c r="K342" s="424" t="s">
        <v>2551</v>
      </c>
      <c r="L342" s="424"/>
      <c r="Q342" s="214"/>
    </row>
    <row r="343" spans="2:17">
      <c r="B343" s="695" t="s">
        <v>1819</v>
      </c>
      <c r="K343" s="424" t="s">
        <v>2552</v>
      </c>
      <c r="L343" s="424"/>
      <c r="Q343" s="214"/>
    </row>
    <row r="344" spans="2:17">
      <c r="B344" s="695" t="s">
        <v>1820</v>
      </c>
      <c r="K344" s="424" t="s">
        <v>2553</v>
      </c>
      <c r="L344" s="424"/>
      <c r="Q344" s="214"/>
    </row>
    <row r="345" spans="2:17" ht="18.75">
      <c r="B345" s="695" t="s">
        <v>1821</v>
      </c>
      <c r="K345" s="693" t="s">
        <v>2554</v>
      </c>
      <c r="L345" s="424"/>
      <c r="Q345" s="214"/>
    </row>
    <row r="346" spans="2:17">
      <c r="B346" s="695" t="s">
        <v>1822</v>
      </c>
      <c r="K346" s="424" t="s">
        <v>2555</v>
      </c>
      <c r="L346" s="424"/>
      <c r="Q346" s="214"/>
    </row>
    <row r="347" spans="2:17">
      <c r="B347" s="695" t="s">
        <v>1823</v>
      </c>
      <c r="K347" s="424" t="s">
        <v>2556</v>
      </c>
      <c r="L347" s="424"/>
      <c r="Q347" s="214"/>
    </row>
    <row r="348" spans="2:17">
      <c r="B348" s="695" t="s">
        <v>1824</v>
      </c>
      <c r="K348" s="424" t="s">
        <v>2557</v>
      </c>
      <c r="L348" s="424"/>
      <c r="Q348" s="214"/>
    </row>
    <row r="349" spans="2:17">
      <c r="B349" s="695" t="s">
        <v>1825</v>
      </c>
      <c r="K349" s="424" t="s">
        <v>2558</v>
      </c>
      <c r="L349" s="424"/>
      <c r="Q349" s="214"/>
    </row>
    <row r="350" spans="2:17">
      <c r="B350" s="695" t="s">
        <v>1826</v>
      </c>
      <c r="K350" s="424" t="s">
        <v>2559</v>
      </c>
      <c r="L350" s="424"/>
      <c r="Q350" s="214"/>
    </row>
    <row r="351" spans="2:17">
      <c r="B351" s="695" t="s">
        <v>1827</v>
      </c>
      <c r="K351" s="424" t="s">
        <v>2560</v>
      </c>
      <c r="L351" s="424"/>
      <c r="Q351" s="214"/>
    </row>
    <row r="352" spans="2:17">
      <c r="B352" s="695" t="s">
        <v>1828</v>
      </c>
      <c r="K352" s="424" t="s">
        <v>2561</v>
      </c>
      <c r="L352" s="424"/>
      <c r="Q352" s="214"/>
    </row>
    <row r="353" spans="2:17">
      <c r="B353" s="695" t="s">
        <v>1829</v>
      </c>
      <c r="K353" s="424" t="s">
        <v>2562</v>
      </c>
      <c r="L353" s="424"/>
      <c r="Q353" s="214"/>
    </row>
    <row r="354" spans="2:17">
      <c r="B354" s="695" t="s">
        <v>1830</v>
      </c>
      <c r="K354" s="424" t="s">
        <v>2563</v>
      </c>
      <c r="L354" s="424"/>
      <c r="Q354" s="214"/>
    </row>
    <row r="355" spans="2:17">
      <c r="B355" s="695" t="s">
        <v>1831</v>
      </c>
      <c r="K355" s="424" t="s">
        <v>2564</v>
      </c>
      <c r="L355" s="424"/>
      <c r="Q355" s="214"/>
    </row>
    <row r="356" spans="2:17">
      <c r="B356" s="695" t="s">
        <v>1832</v>
      </c>
      <c r="K356" s="424" t="s">
        <v>2565</v>
      </c>
      <c r="L356" s="424"/>
      <c r="Q356" s="214"/>
    </row>
    <row r="357" spans="2:17">
      <c r="B357" s="695" t="s">
        <v>1833</v>
      </c>
      <c r="K357" s="424" t="s">
        <v>2566</v>
      </c>
      <c r="L357" s="424"/>
      <c r="Q357" s="214"/>
    </row>
    <row r="358" spans="2:17">
      <c r="B358" s="695" t="s">
        <v>1834</v>
      </c>
      <c r="K358" s="424" t="s">
        <v>2567</v>
      </c>
      <c r="L358" s="424"/>
      <c r="Q358" s="214"/>
    </row>
    <row r="359" spans="2:17">
      <c r="B359" s="695" t="s">
        <v>1835</v>
      </c>
      <c r="K359" s="424" t="s">
        <v>2568</v>
      </c>
      <c r="L359" s="424"/>
      <c r="Q359" s="214"/>
    </row>
    <row r="360" spans="2:17">
      <c r="B360" s="695" t="s">
        <v>1836</v>
      </c>
      <c r="K360" s="424" t="s">
        <v>2569</v>
      </c>
      <c r="L360" s="424"/>
      <c r="Q360" s="214"/>
    </row>
    <row r="361" spans="2:17">
      <c r="B361" s="695" t="s">
        <v>1837</v>
      </c>
      <c r="K361" s="424" t="s">
        <v>2570</v>
      </c>
      <c r="L361" s="424"/>
      <c r="Q361" s="214"/>
    </row>
    <row r="362" spans="2:17">
      <c r="B362" s="695" t="s">
        <v>1838</v>
      </c>
      <c r="K362" s="424" t="s">
        <v>2571</v>
      </c>
      <c r="L362" s="424"/>
      <c r="Q362" s="214"/>
    </row>
    <row r="363" spans="2:17">
      <c r="B363" s="695" t="s">
        <v>1839</v>
      </c>
      <c r="K363" s="424" t="s">
        <v>2572</v>
      </c>
      <c r="L363" s="424"/>
      <c r="Q363" s="214"/>
    </row>
    <row r="364" spans="2:17">
      <c r="B364" s="695" t="s">
        <v>1840</v>
      </c>
      <c r="K364" s="424" t="s">
        <v>2573</v>
      </c>
      <c r="L364" s="424"/>
      <c r="Q364" s="214"/>
    </row>
    <row r="365" spans="2:17">
      <c r="B365" s="695" t="s">
        <v>1841</v>
      </c>
      <c r="K365" s="424" t="s">
        <v>2574</v>
      </c>
      <c r="L365" s="424"/>
      <c r="Q365" s="214"/>
    </row>
    <row r="366" spans="2:17">
      <c r="B366" s="695" t="s">
        <v>1842</v>
      </c>
      <c r="K366" s="424" t="s">
        <v>2575</v>
      </c>
      <c r="L366" s="424"/>
      <c r="Q366" s="214"/>
    </row>
    <row r="367" spans="2:17">
      <c r="B367" s="695" t="s">
        <v>1843</v>
      </c>
      <c r="K367" s="424" t="s">
        <v>2576</v>
      </c>
      <c r="L367" s="424"/>
      <c r="Q367" s="214"/>
    </row>
    <row r="368" spans="2:17">
      <c r="B368" s="695" t="s">
        <v>1844</v>
      </c>
      <c r="K368" s="424" t="s">
        <v>2577</v>
      </c>
      <c r="L368" s="424"/>
      <c r="Q368" s="214"/>
    </row>
    <row r="369" spans="2:17">
      <c r="B369" s="695" t="s">
        <v>1845</v>
      </c>
      <c r="K369" s="424" t="s">
        <v>2578</v>
      </c>
      <c r="L369" s="424"/>
      <c r="Q369" s="214"/>
    </row>
    <row r="370" spans="2:17">
      <c r="B370" s="695" t="s">
        <v>1846</v>
      </c>
      <c r="K370" s="424" t="s">
        <v>2579</v>
      </c>
      <c r="L370" s="424"/>
      <c r="Q370" s="214"/>
    </row>
    <row r="371" spans="2:17">
      <c r="B371" s="695" t="s">
        <v>1847</v>
      </c>
      <c r="K371" s="424" t="s">
        <v>2580</v>
      </c>
      <c r="L371" s="424"/>
      <c r="Q371" s="214"/>
    </row>
    <row r="372" spans="2:17">
      <c r="B372" s="695" t="s">
        <v>1848</v>
      </c>
      <c r="K372" s="424" t="s">
        <v>2581</v>
      </c>
      <c r="L372" s="424"/>
      <c r="Q372" s="214"/>
    </row>
    <row r="373" spans="2:17">
      <c r="B373" s="695" t="s">
        <v>1849</v>
      </c>
      <c r="K373" s="424" t="s">
        <v>2582</v>
      </c>
      <c r="L373" s="424"/>
      <c r="Q373" s="214"/>
    </row>
    <row r="374" spans="2:17">
      <c r="B374" s="695" t="s">
        <v>1850</v>
      </c>
      <c r="K374" s="424" t="s">
        <v>2583</v>
      </c>
      <c r="L374" s="424"/>
      <c r="Q374" s="214"/>
    </row>
    <row r="375" spans="2:17">
      <c r="B375" s="695" t="s">
        <v>1851</v>
      </c>
      <c r="K375" s="424" t="s">
        <v>2584</v>
      </c>
      <c r="L375" s="424"/>
      <c r="Q375" s="214"/>
    </row>
    <row r="376" spans="2:17">
      <c r="B376" s="695" t="s">
        <v>1852</v>
      </c>
      <c r="K376" s="424" t="s">
        <v>2585</v>
      </c>
      <c r="L376" s="424"/>
      <c r="Q376" s="214"/>
    </row>
    <row r="377" spans="2:17" ht="18.75">
      <c r="B377" s="695" t="s">
        <v>1853</v>
      </c>
      <c r="K377" s="693" t="s">
        <v>2586</v>
      </c>
      <c r="L377" s="424"/>
      <c r="Q377" s="214"/>
    </row>
    <row r="378" spans="2:17">
      <c r="B378" s="695" t="s">
        <v>1854</v>
      </c>
      <c r="K378" s="424" t="s">
        <v>2587</v>
      </c>
      <c r="L378" s="424"/>
      <c r="Q378" s="214"/>
    </row>
    <row r="379" spans="2:17">
      <c r="B379" s="695" t="s">
        <v>1855</v>
      </c>
      <c r="K379" s="424" t="s">
        <v>2588</v>
      </c>
      <c r="L379" s="424"/>
      <c r="Q379" s="214"/>
    </row>
    <row r="380" spans="2:17">
      <c r="B380" s="695" t="s">
        <v>1856</v>
      </c>
      <c r="K380" s="424" t="s">
        <v>2589</v>
      </c>
      <c r="L380" s="424"/>
      <c r="Q380" s="214"/>
    </row>
    <row r="381" spans="2:17">
      <c r="B381" s="695" t="s">
        <v>1857</v>
      </c>
      <c r="K381" s="424" t="s">
        <v>2590</v>
      </c>
      <c r="L381" s="424"/>
      <c r="Q381" s="214"/>
    </row>
    <row r="382" spans="2:17">
      <c r="B382" s="695" t="s">
        <v>1858</v>
      </c>
      <c r="K382" s="424" t="s">
        <v>2591</v>
      </c>
      <c r="L382" s="424"/>
      <c r="Q382" s="214"/>
    </row>
    <row r="383" spans="2:17">
      <c r="B383" s="695" t="s">
        <v>1859</v>
      </c>
      <c r="K383" s="424" t="s">
        <v>2592</v>
      </c>
      <c r="L383" s="424"/>
      <c r="Q383" s="214"/>
    </row>
    <row r="384" spans="2:17">
      <c r="B384" s="695" t="s">
        <v>1860</v>
      </c>
      <c r="K384" s="424" t="s">
        <v>2593</v>
      </c>
      <c r="L384" s="424"/>
      <c r="Q384" s="214"/>
    </row>
    <row r="385" spans="2:17">
      <c r="B385" s="695" t="s">
        <v>1861</v>
      </c>
      <c r="K385" s="424" t="s">
        <v>2594</v>
      </c>
      <c r="L385" s="424"/>
      <c r="Q385" s="214"/>
    </row>
    <row r="386" spans="2:17">
      <c r="B386" s="695" t="s">
        <v>1862</v>
      </c>
      <c r="K386" s="424" t="s">
        <v>2595</v>
      </c>
      <c r="L386" s="424"/>
      <c r="Q386" s="214"/>
    </row>
    <row r="387" spans="2:17">
      <c r="B387" s="695" t="s">
        <v>1863</v>
      </c>
      <c r="K387" s="424" t="s">
        <v>2596</v>
      </c>
      <c r="L387" s="424"/>
      <c r="Q387" s="214"/>
    </row>
    <row r="388" spans="2:17">
      <c r="B388" s="695" t="s">
        <v>1864</v>
      </c>
      <c r="K388" s="424" t="s">
        <v>2597</v>
      </c>
      <c r="L388" s="424"/>
      <c r="Q388" s="214"/>
    </row>
    <row r="389" spans="2:17">
      <c r="B389" s="695" t="s">
        <v>1865</v>
      </c>
      <c r="K389" s="424" t="s">
        <v>2598</v>
      </c>
      <c r="L389" s="424"/>
      <c r="Q389" s="214"/>
    </row>
    <row r="390" spans="2:17">
      <c r="B390" s="695" t="s">
        <v>1866</v>
      </c>
      <c r="K390" s="424" t="s">
        <v>2561</v>
      </c>
      <c r="L390" s="424"/>
      <c r="Q390" s="214"/>
    </row>
    <row r="391" spans="2:17">
      <c r="B391" s="695" t="s">
        <v>1867</v>
      </c>
      <c r="K391" s="424" t="s">
        <v>2599</v>
      </c>
      <c r="L391" s="424"/>
      <c r="Q391" s="214"/>
    </row>
    <row r="392" spans="2:17">
      <c r="B392" s="695" t="s">
        <v>1868</v>
      </c>
      <c r="K392" s="424" t="s">
        <v>2600</v>
      </c>
      <c r="L392" s="424"/>
      <c r="Q392" s="214"/>
    </row>
    <row r="393" spans="2:17">
      <c r="B393" s="695" t="s">
        <v>1869</v>
      </c>
      <c r="K393" s="424" t="s">
        <v>2601</v>
      </c>
      <c r="L393" s="424"/>
      <c r="Q393" s="214"/>
    </row>
    <row r="394" spans="2:17">
      <c r="B394" s="695" t="s">
        <v>1870</v>
      </c>
      <c r="K394" s="424" t="s">
        <v>2602</v>
      </c>
      <c r="L394" s="424"/>
      <c r="Q394" s="214"/>
    </row>
    <row r="395" spans="2:17">
      <c r="B395" s="695" t="s">
        <v>1871</v>
      </c>
      <c r="K395" s="424" t="s">
        <v>2603</v>
      </c>
      <c r="L395" s="424"/>
      <c r="Q395" s="214"/>
    </row>
    <row r="396" spans="2:17">
      <c r="B396" s="695" t="s">
        <v>1872</v>
      </c>
      <c r="K396" s="424" t="s">
        <v>2604</v>
      </c>
      <c r="L396" s="424"/>
      <c r="Q396" s="214"/>
    </row>
    <row r="397" spans="2:17">
      <c r="B397" s="695" t="s">
        <v>1873</v>
      </c>
      <c r="K397" s="424" t="s">
        <v>2605</v>
      </c>
      <c r="L397" s="424"/>
      <c r="Q397" s="214"/>
    </row>
    <row r="398" spans="2:17">
      <c r="B398" s="695" t="s">
        <v>1874</v>
      </c>
      <c r="K398" s="424" t="s">
        <v>2606</v>
      </c>
      <c r="L398" s="424"/>
      <c r="Q398" s="214"/>
    </row>
    <row r="399" spans="2:17">
      <c r="B399" s="695" t="s">
        <v>1875</v>
      </c>
      <c r="K399" s="424" t="s">
        <v>2607</v>
      </c>
      <c r="L399" s="424"/>
      <c r="Q399" s="214"/>
    </row>
    <row r="400" spans="2:17">
      <c r="B400" s="695" t="s">
        <v>1876</v>
      </c>
      <c r="K400" s="424" t="s">
        <v>2608</v>
      </c>
      <c r="L400" s="424"/>
      <c r="Q400" s="214"/>
    </row>
    <row r="401" spans="2:17">
      <c r="B401" s="695" t="s">
        <v>1877</v>
      </c>
      <c r="K401" s="424" t="s">
        <v>2609</v>
      </c>
      <c r="L401" s="424"/>
      <c r="Q401" s="214"/>
    </row>
    <row r="402" spans="2:17">
      <c r="B402" s="695" t="s">
        <v>1878</v>
      </c>
      <c r="K402" s="424" t="s">
        <v>2610</v>
      </c>
      <c r="L402" s="424"/>
      <c r="Q402" s="214"/>
    </row>
    <row r="403" spans="2:17">
      <c r="B403" s="695" t="s">
        <v>1879</v>
      </c>
      <c r="K403" s="424" t="s">
        <v>2611</v>
      </c>
      <c r="L403" s="424"/>
      <c r="Q403" s="214"/>
    </row>
    <row r="404" spans="2:17">
      <c r="B404" s="695" t="s">
        <v>1880</v>
      </c>
      <c r="K404" s="424" t="s">
        <v>2612</v>
      </c>
      <c r="L404" s="424"/>
      <c r="Q404" s="214"/>
    </row>
    <row r="405" spans="2:17">
      <c r="B405" s="695" t="s">
        <v>1881</v>
      </c>
      <c r="K405" s="424" t="s">
        <v>2613</v>
      </c>
      <c r="L405" s="424"/>
      <c r="Q405" s="214"/>
    </row>
    <row r="406" spans="2:17">
      <c r="B406" s="695" t="s">
        <v>1882</v>
      </c>
      <c r="K406" s="424" t="s">
        <v>2614</v>
      </c>
      <c r="L406" s="424"/>
      <c r="Q406" s="214"/>
    </row>
    <row r="407" spans="2:17">
      <c r="B407" s="695" t="s">
        <v>1883</v>
      </c>
      <c r="K407" s="424" t="s">
        <v>2615</v>
      </c>
      <c r="L407" s="424"/>
      <c r="Q407" s="214"/>
    </row>
    <row r="408" spans="2:17">
      <c r="B408" s="695" t="s">
        <v>1884</v>
      </c>
      <c r="K408" s="424" t="s">
        <v>2616</v>
      </c>
      <c r="L408" s="424"/>
      <c r="Q408" s="214"/>
    </row>
    <row r="409" spans="2:17">
      <c r="B409" s="695" t="s">
        <v>1885</v>
      </c>
      <c r="K409" s="424" t="s">
        <v>2617</v>
      </c>
      <c r="L409" s="424"/>
      <c r="Q409" s="214"/>
    </row>
    <row r="410" spans="2:17">
      <c r="B410" s="695" t="s">
        <v>1886</v>
      </c>
      <c r="K410" s="424" t="s">
        <v>2618</v>
      </c>
      <c r="L410" s="424"/>
      <c r="Q410" s="214"/>
    </row>
    <row r="411" spans="2:17">
      <c r="B411" s="695" t="s">
        <v>1887</v>
      </c>
      <c r="K411" s="424" t="s">
        <v>2619</v>
      </c>
      <c r="L411" s="424"/>
      <c r="Q411" s="214"/>
    </row>
    <row r="412" spans="2:17">
      <c r="B412" s="695" t="s">
        <v>1888</v>
      </c>
      <c r="K412" s="424" t="s">
        <v>2620</v>
      </c>
      <c r="L412" s="424"/>
      <c r="Q412" s="214"/>
    </row>
    <row r="413" spans="2:17">
      <c r="B413" s="695" t="s">
        <v>1889</v>
      </c>
      <c r="K413" s="424" t="s">
        <v>2621</v>
      </c>
      <c r="L413" s="424"/>
      <c r="Q413" s="214"/>
    </row>
    <row r="414" spans="2:17">
      <c r="B414" s="695" t="s">
        <v>1890</v>
      </c>
      <c r="K414" s="424" t="s">
        <v>2622</v>
      </c>
      <c r="L414" s="424"/>
      <c r="Q414" s="214"/>
    </row>
    <row r="415" spans="2:17">
      <c r="B415" s="695" t="s">
        <v>1891</v>
      </c>
      <c r="K415" s="424" t="s">
        <v>2623</v>
      </c>
      <c r="L415" s="424"/>
      <c r="Q415" s="214"/>
    </row>
    <row r="416" spans="2:17">
      <c r="B416" s="695" t="s">
        <v>1892</v>
      </c>
      <c r="K416" s="424" t="s">
        <v>2624</v>
      </c>
      <c r="L416" s="424"/>
      <c r="Q416" s="214"/>
    </row>
    <row r="417" spans="2:17">
      <c r="B417" s="695" t="s">
        <v>1893</v>
      </c>
      <c r="K417" s="424" t="s">
        <v>2625</v>
      </c>
      <c r="L417" s="424"/>
      <c r="Q417" s="214"/>
    </row>
    <row r="418" spans="2:17">
      <c r="B418" s="695" t="s">
        <v>1894</v>
      </c>
      <c r="K418" s="424" t="s">
        <v>2626</v>
      </c>
      <c r="L418" s="424"/>
      <c r="Q418" s="214"/>
    </row>
    <row r="419" spans="2:17">
      <c r="B419" s="695" t="s">
        <v>1895</v>
      </c>
      <c r="K419" s="424" t="s">
        <v>2627</v>
      </c>
      <c r="L419" s="424"/>
      <c r="Q419" s="214"/>
    </row>
    <row r="420" spans="2:17">
      <c r="B420" s="695" t="s">
        <v>1896</v>
      </c>
      <c r="K420" s="424" t="s">
        <v>2628</v>
      </c>
      <c r="L420" s="424"/>
      <c r="Q420" s="214"/>
    </row>
    <row r="421" spans="2:17">
      <c r="B421" s="695" t="s">
        <v>1897</v>
      </c>
      <c r="K421" s="424" t="s">
        <v>2629</v>
      </c>
      <c r="L421" s="424"/>
      <c r="Q421" s="214"/>
    </row>
    <row r="422" spans="2:17">
      <c r="B422" s="695" t="s">
        <v>1898</v>
      </c>
      <c r="K422" s="424" t="s">
        <v>2630</v>
      </c>
      <c r="L422" s="424"/>
      <c r="Q422" s="214"/>
    </row>
    <row r="423" spans="2:17">
      <c r="B423" s="695" t="s">
        <v>1899</v>
      </c>
      <c r="K423" s="424" t="s">
        <v>2631</v>
      </c>
      <c r="L423" s="424"/>
      <c r="Q423" s="214"/>
    </row>
    <row r="424" spans="2:17">
      <c r="B424" s="695" t="s">
        <v>1900</v>
      </c>
      <c r="K424" s="424" t="s">
        <v>2632</v>
      </c>
      <c r="L424" s="424"/>
      <c r="Q424" s="214"/>
    </row>
    <row r="425" spans="2:17">
      <c r="B425" s="695" t="s">
        <v>1901</v>
      </c>
      <c r="K425" s="424" t="s">
        <v>2633</v>
      </c>
      <c r="L425" s="424"/>
      <c r="Q425" s="214"/>
    </row>
    <row r="426" spans="2:17">
      <c r="B426" s="695" t="s">
        <v>1902</v>
      </c>
      <c r="K426" s="424" t="s">
        <v>2634</v>
      </c>
      <c r="L426" s="424"/>
      <c r="Q426" s="214"/>
    </row>
    <row r="427" spans="2:17">
      <c r="B427" s="695" t="s">
        <v>1903</v>
      </c>
      <c r="K427" s="424" t="s">
        <v>2635</v>
      </c>
      <c r="L427" s="424"/>
      <c r="Q427" s="214"/>
    </row>
    <row r="428" spans="2:17">
      <c r="B428" s="695" t="s">
        <v>1904</v>
      </c>
      <c r="K428" s="424" t="s">
        <v>2636</v>
      </c>
      <c r="L428" s="424"/>
      <c r="Q428" s="214"/>
    </row>
    <row r="429" spans="2:17">
      <c r="B429" s="695" t="s">
        <v>1905</v>
      </c>
      <c r="K429" s="424" t="s">
        <v>2637</v>
      </c>
      <c r="L429" s="424"/>
      <c r="Q429" s="214"/>
    </row>
    <row r="430" spans="2:17">
      <c r="B430" s="695" t="s">
        <v>1906</v>
      </c>
      <c r="K430" s="424" t="s">
        <v>2638</v>
      </c>
      <c r="L430" s="424"/>
      <c r="Q430" s="214"/>
    </row>
    <row r="431" spans="2:17">
      <c r="B431" s="695" t="s">
        <v>1907</v>
      </c>
      <c r="K431" s="424" t="s">
        <v>2639</v>
      </c>
      <c r="L431" s="424"/>
      <c r="Q431" s="214"/>
    </row>
    <row r="432" spans="2:17">
      <c r="B432" s="695" t="s">
        <v>1908</v>
      </c>
      <c r="K432" s="424" t="s">
        <v>2640</v>
      </c>
      <c r="L432" s="424"/>
      <c r="Q432" s="214"/>
    </row>
    <row r="433" spans="2:17">
      <c r="B433" s="695" t="s">
        <v>1909</v>
      </c>
      <c r="K433" s="424" t="s">
        <v>2641</v>
      </c>
      <c r="L433" s="424"/>
      <c r="Q433" s="214"/>
    </row>
    <row r="434" spans="2:17">
      <c r="B434" s="695" t="s">
        <v>1910</v>
      </c>
      <c r="K434" s="424" t="s">
        <v>2642</v>
      </c>
      <c r="L434" s="424"/>
      <c r="Q434" s="214"/>
    </row>
    <row r="435" spans="2:17">
      <c r="B435" s="695" t="s">
        <v>1911</v>
      </c>
      <c r="K435" s="424" t="s">
        <v>2643</v>
      </c>
      <c r="L435" s="424"/>
      <c r="Q435" s="214"/>
    </row>
    <row r="436" spans="2:17">
      <c r="B436" s="695" t="s">
        <v>1912</v>
      </c>
      <c r="K436" s="424" t="s">
        <v>2644</v>
      </c>
      <c r="L436" s="424"/>
      <c r="Q436" s="214"/>
    </row>
    <row r="437" spans="2:17">
      <c r="B437" s="695" t="s">
        <v>1913</v>
      </c>
      <c r="K437" s="424" t="s">
        <v>2645</v>
      </c>
      <c r="L437" s="424"/>
      <c r="Q437" s="214"/>
    </row>
    <row r="438" spans="2:17">
      <c r="B438" s="695" t="s">
        <v>1914</v>
      </c>
      <c r="K438" s="424" t="s">
        <v>2646</v>
      </c>
      <c r="L438" s="424"/>
      <c r="Q438" s="214"/>
    </row>
    <row r="439" spans="2:17">
      <c r="B439" s="695" t="s">
        <v>1915</v>
      </c>
      <c r="K439" s="424" t="s">
        <v>2647</v>
      </c>
      <c r="L439" s="424"/>
      <c r="Q439" s="214"/>
    </row>
    <row r="440" spans="2:17">
      <c r="B440" s="695" t="s">
        <v>1916</v>
      </c>
      <c r="K440" s="424" t="s">
        <v>2648</v>
      </c>
      <c r="L440" s="424"/>
      <c r="Q440" s="214"/>
    </row>
    <row r="441" spans="2:17">
      <c r="B441" s="695" t="s">
        <v>1917</v>
      </c>
      <c r="K441" s="424" t="s">
        <v>2649</v>
      </c>
      <c r="L441" s="424"/>
      <c r="Q441" s="214"/>
    </row>
    <row r="442" spans="2:17">
      <c r="B442" s="695" t="s">
        <v>1918</v>
      </c>
      <c r="K442" s="424" t="s">
        <v>2650</v>
      </c>
      <c r="L442" s="424"/>
      <c r="Q442" s="214"/>
    </row>
    <row r="443" spans="2:17">
      <c r="B443" s="695" t="s">
        <v>1919</v>
      </c>
      <c r="K443" s="424" t="s">
        <v>2651</v>
      </c>
      <c r="L443" s="424"/>
      <c r="Q443" s="214"/>
    </row>
    <row r="444" spans="2:17">
      <c r="B444" s="695" t="s">
        <v>1920</v>
      </c>
      <c r="K444" s="424" t="s">
        <v>2652</v>
      </c>
      <c r="L444" s="424"/>
      <c r="Q444" s="214"/>
    </row>
    <row r="445" spans="2:17">
      <c r="B445" s="695" t="s">
        <v>1921</v>
      </c>
      <c r="K445" s="424" t="s">
        <v>2653</v>
      </c>
      <c r="L445" s="424"/>
      <c r="Q445" s="214"/>
    </row>
    <row r="446" spans="2:17">
      <c r="B446" s="695" t="s">
        <v>1922</v>
      </c>
      <c r="K446" s="424" t="s">
        <v>2654</v>
      </c>
      <c r="L446" s="424"/>
      <c r="Q446" s="214"/>
    </row>
    <row r="447" spans="2:17">
      <c r="B447" s="695" t="s">
        <v>1923</v>
      </c>
      <c r="K447" s="424" t="s">
        <v>2655</v>
      </c>
      <c r="L447" s="424"/>
      <c r="Q447" s="214"/>
    </row>
    <row r="448" spans="2:17">
      <c r="B448" s="695" t="s">
        <v>1924</v>
      </c>
      <c r="K448" s="424" t="s">
        <v>2656</v>
      </c>
      <c r="L448" s="424"/>
      <c r="Q448" s="214"/>
    </row>
    <row r="449" spans="2:17">
      <c r="B449" s="695" t="s">
        <v>1925</v>
      </c>
      <c r="K449" s="424" t="s">
        <v>2657</v>
      </c>
      <c r="L449" s="424"/>
      <c r="Q449" s="214"/>
    </row>
    <row r="450" spans="2:17">
      <c r="B450" s="695" t="s">
        <v>1926</v>
      </c>
      <c r="K450" s="424" t="s">
        <v>2658</v>
      </c>
      <c r="L450" s="424"/>
      <c r="Q450" s="214"/>
    </row>
    <row r="451" spans="2:17">
      <c r="B451" s="695" t="s">
        <v>1927</v>
      </c>
      <c r="K451" s="424" t="s">
        <v>2659</v>
      </c>
      <c r="L451" s="424"/>
      <c r="Q451" s="214"/>
    </row>
    <row r="452" spans="2:17">
      <c r="B452" s="695" t="s">
        <v>1928</v>
      </c>
      <c r="K452" s="424" t="s">
        <v>2660</v>
      </c>
      <c r="L452" s="424"/>
      <c r="Q452" s="214"/>
    </row>
    <row r="453" spans="2:17">
      <c r="B453" s="695" t="s">
        <v>1929</v>
      </c>
      <c r="K453" s="424" t="s">
        <v>2661</v>
      </c>
      <c r="L453" s="424"/>
      <c r="Q453" s="214"/>
    </row>
    <row r="454" spans="2:17">
      <c r="B454" s="695" t="s">
        <v>1930</v>
      </c>
      <c r="K454" s="424" t="s">
        <v>2662</v>
      </c>
      <c r="L454" s="424"/>
      <c r="Q454" s="214"/>
    </row>
    <row r="455" spans="2:17">
      <c r="B455" s="695" t="s">
        <v>1931</v>
      </c>
      <c r="K455" s="424" t="s">
        <v>2663</v>
      </c>
      <c r="L455" s="424"/>
      <c r="Q455" s="214"/>
    </row>
    <row r="456" spans="2:17">
      <c r="B456" s="695" t="s">
        <v>1932</v>
      </c>
      <c r="K456" s="424" t="s">
        <v>2664</v>
      </c>
      <c r="L456" s="424"/>
      <c r="Q456" s="214"/>
    </row>
    <row r="457" spans="2:17">
      <c r="B457" s="695" t="s">
        <v>1933</v>
      </c>
      <c r="K457" s="424" t="s">
        <v>2665</v>
      </c>
      <c r="L457" s="424"/>
      <c r="Q457" s="214"/>
    </row>
    <row r="458" spans="2:17">
      <c r="B458" s="695" t="s">
        <v>1934</v>
      </c>
      <c r="K458" s="424" t="s">
        <v>2666</v>
      </c>
      <c r="L458" s="424"/>
      <c r="Q458" s="214"/>
    </row>
    <row r="459" spans="2:17">
      <c r="B459" s="695" t="s">
        <v>1935</v>
      </c>
      <c r="K459" s="424" t="s">
        <v>2667</v>
      </c>
      <c r="L459" s="424"/>
      <c r="Q459" s="214"/>
    </row>
    <row r="460" spans="2:17">
      <c r="B460" s="695" t="s">
        <v>1936</v>
      </c>
      <c r="K460" s="424" t="s">
        <v>2668</v>
      </c>
      <c r="L460" s="424"/>
      <c r="Q460" s="214"/>
    </row>
    <row r="461" spans="2:17">
      <c r="B461" s="695" t="s">
        <v>1937</v>
      </c>
      <c r="K461" s="424" t="s">
        <v>2669</v>
      </c>
      <c r="L461" s="424"/>
      <c r="Q461" s="214"/>
    </row>
    <row r="462" spans="2:17">
      <c r="B462" s="695" t="s">
        <v>1938</v>
      </c>
      <c r="K462" s="424" t="s">
        <v>2670</v>
      </c>
      <c r="L462" s="424"/>
      <c r="Q462" s="214"/>
    </row>
    <row r="463" spans="2:17">
      <c r="B463" s="695" t="s">
        <v>1939</v>
      </c>
      <c r="K463" s="424" t="s">
        <v>2671</v>
      </c>
      <c r="L463" s="424"/>
      <c r="Q463" s="214"/>
    </row>
    <row r="464" spans="2:17">
      <c r="B464" s="695" t="s">
        <v>1940</v>
      </c>
      <c r="K464" s="424" t="s">
        <v>2672</v>
      </c>
      <c r="L464" s="424"/>
      <c r="Q464" s="214"/>
    </row>
    <row r="465" spans="2:17">
      <c r="B465" s="695" t="s">
        <v>1941</v>
      </c>
      <c r="K465" s="424" t="s">
        <v>2673</v>
      </c>
      <c r="L465" s="424"/>
      <c r="Q465" s="214"/>
    </row>
    <row r="466" spans="2:17">
      <c r="B466" s="695" t="s">
        <v>1942</v>
      </c>
      <c r="K466" s="424" t="s">
        <v>2674</v>
      </c>
      <c r="L466" s="424"/>
      <c r="Q466" s="214"/>
    </row>
    <row r="467" spans="2:17">
      <c r="B467" s="695" t="s">
        <v>1943</v>
      </c>
      <c r="K467" s="424" t="s">
        <v>2675</v>
      </c>
      <c r="L467" s="424"/>
      <c r="Q467" s="214"/>
    </row>
    <row r="468" spans="2:17">
      <c r="B468" s="695" t="s">
        <v>1944</v>
      </c>
      <c r="K468" s="424" t="s">
        <v>2676</v>
      </c>
      <c r="L468" s="424"/>
      <c r="Q468" s="214"/>
    </row>
    <row r="469" spans="2:17">
      <c r="B469" s="695" t="s">
        <v>1945</v>
      </c>
      <c r="K469" s="424" t="s">
        <v>2677</v>
      </c>
      <c r="L469" s="424"/>
      <c r="Q469" s="214"/>
    </row>
    <row r="470" spans="2:17">
      <c r="B470" s="695" t="s">
        <v>1946</v>
      </c>
      <c r="K470" s="424" t="s">
        <v>2678</v>
      </c>
      <c r="L470" s="424"/>
      <c r="Q470" s="214"/>
    </row>
    <row r="471" spans="2:17">
      <c r="B471" s="695" t="s">
        <v>1947</v>
      </c>
      <c r="K471" s="424" t="s">
        <v>2679</v>
      </c>
      <c r="L471" s="424"/>
      <c r="Q471" s="214"/>
    </row>
    <row r="472" spans="2:17">
      <c r="B472" s="695" t="s">
        <v>1948</v>
      </c>
      <c r="K472" s="424" t="s">
        <v>2680</v>
      </c>
      <c r="L472" s="424"/>
      <c r="Q472" s="214"/>
    </row>
    <row r="473" spans="2:17" ht="18.75">
      <c r="B473" s="694" t="s">
        <v>1949</v>
      </c>
      <c r="C473" s="693"/>
      <c r="K473" s="424" t="s">
        <v>2681</v>
      </c>
      <c r="L473" s="424"/>
      <c r="Q473" s="214"/>
    </row>
    <row r="474" spans="2:17">
      <c r="B474" s="695" t="s">
        <v>1950</v>
      </c>
      <c r="K474" s="424" t="s">
        <v>2682</v>
      </c>
      <c r="L474" s="424"/>
      <c r="Q474" s="214"/>
    </row>
    <row r="475" spans="2:17">
      <c r="B475" s="695" t="s">
        <v>1951</v>
      </c>
      <c r="K475" s="424" t="s">
        <v>2683</v>
      </c>
      <c r="L475" s="424"/>
      <c r="Q475" s="214"/>
    </row>
    <row r="476" spans="2:17">
      <c r="B476" s="695" t="s">
        <v>1952</v>
      </c>
      <c r="K476" s="424" t="s">
        <v>2684</v>
      </c>
      <c r="L476" s="424"/>
      <c r="Q476" s="214"/>
    </row>
    <row r="477" spans="2:17">
      <c r="B477" s="695" t="s">
        <v>1953</v>
      </c>
      <c r="K477" s="424" t="s">
        <v>2685</v>
      </c>
      <c r="L477" s="424"/>
      <c r="Q477" s="214"/>
    </row>
    <row r="478" spans="2:17">
      <c r="B478" s="695" t="s">
        <v>1954</v>
      </c>
      <c r="K478" s="424" t="s">
        <v>2686</v>
      </c>
      <c r="L478" s="424"/>
      <c r="Q478" s="214"/>
    </row>
    <row r="479" spans="2:17">
      <c r="B479" s="695" t="s">
        <v>1955</v>
      </c>
      <c r="K479" s="424" t="s">
        <v>2687</v>
      </c>
      <c r="L479" s="424"/>
      <c r="Q479" s="214"/>
    </row>
    <row r="480" spans="2:17">
      <c r="B480" s="695" t="s">
        <v>1956</v>
      </c>
      <c r="K480" s="424" t="s">
        <v>2688</v>
      </c>
      <c r="L480" s="424"/>
      <c r="Q480" s="214"/>
    </row>
    <row r="481" spans="2:17">
      <c r="B481" s="695" t="s">
        <v>1957</v>
      </c>
      <c r="K481" s="424" t="s">
        <v>2689</v>
      </c>
      <c r="L481" s="424"/>
      <c r="Q481" s="214"/>
    </row>
    <row r="482" spans="2:17">
      <c r="B482" s="695" t="s">
        <v>1958</v>
      </c>
      <c r="K482" s="424" t="s">
        <v>2690</v>
      </c>
      <c r="L482" s="424"/>
      <c r="Q482" s="214"/>
    </row>
    <row r="483" spans="2:17">
      <c r="B483" s="695" t="s">
        <v>1959</v>
      </c>
      <c r="K483" s="424" t="s">
        <v>2691</v>
      </c>
      <c r="L483" s="424"/>
      <c r="Q483" s="214"/>
    </row>
    <row r="484" spans="2:17">
      <c r="B484" s="695" t="s">
        <v>1960</v>
      </c>
      <c r="K484" s="424" t="s">
        <v>2692</v>
      </c>
      <c r="L484" s="424"/>
      <c r="Q484" s="214"/>
    </row>
    <row r="485" spans="2:17">
      <c r="B485" s="695" t="s">
        <v>1961</v>
      </c>
      <c r="K485" s="424" t="s">
        <v>2693</v>
      </c>
      <c r="L485" s="424"/>
      <c r="Q485" s="214"/>
    </row>
    <row r="486" spans="2:17">
      <c r="B486" s="695" t="s">
        <v>1962</v>
      </c>
      <c r="K486" s="424" t="s">
        <v>2694</v>
      </c>
      <c r="L486" s="424"/>
      <c r="Q486" s="214"/>
    </row>
    <row r="487" spans="2:17">
      <c r="B487" s="695" t="s">
        <v>1963</v>
      </c>
      <c r="K487" s="424" t="s">
        <v>2695</v>
      </c>
      <c r="L487" s="424"/>
      <c r="Q487" s="214"/>
    </row>
    <row r="488" spans="2:17">
      <c r="B488" s="695" t="s">
        <v>1964</v>
      </c>
      <c r="K488" s="424" t="s">
        <v>2696</v>
      </c>
      <c r="L488" s="424"/>
      <c r="Q488" s="214"/>
    </row>
    <row r="489" spans="2:17">
      <c r="B489" s="695" t="s">
        <v>1965</v>
      </c>
      <c r="K489" s="424" t="s">
        <v>2697</v>
      </c>
      <c r="L489" s="424"/>
      <c r="Q489" s="214"/>
    </row>
    <row r="490" spans="2:17">
      <c r="B490" s="695" t="s">
        <v>1966</v>
      </c>
      <c r="K490" s="424" t="s">
        <v>2698</v>
      </c>
      <c r="L490" s="424"/>
      <c r="Q490" s="214"/>
    </row>
    <row r="491" spans="2:17">
      <c r="B491" s="695" t="s">
        <v>1967</v>
      </c>
      <c r="K491" s="424" t="s">
        <v>2699</v>
      </c>
      <c r="L491" s="424"/>
      <c r="Q491" s="214"/>
    </row>
    <row r="492" spans="2:17">
      <c r="B492" s="695" t="s">
        <v>1968</v>
      </c>
      <c r="K492" s="424" t="s">
        <v>2700</v>
      </c>
      <c r="L492" s="424"/>
      <c r="Q492" s="214"/>
    </row>
    <row r="493" spans="2:17" ht="18.75">
      <c r="B493" s="695" t="s">
        <v>1969</v>
      </c>
      <c r="K493" s="693" t="s">
        <v>2701</v>
      </c>
      <c r="L493" s="424"/>
      <c r="Q493" s="214"/>
    </row>
    <row r="494" spans="2:17">
      <c r="B494" s="695" t="s">
        <v>1970</v>
      </c>
      <c r="K494" s="424" t="s">
        <v>2702</v>
      </c>
      <c r="L494" s="424"/>
      <c r="Q494" s="214"/>
    </row>
    <row r="495" spans="2:17">
      <c r="B495" s="695" t="s">
        <v>1971</v>
      </c>
      <c r="K495" s="424" t="s">
        <v>2703</v>
      </c>
      <c r="L495" s="424"/>
      <c r="Q495" s="214"/>
    </row>
    <row r="496" spans="2:17">
      <c r="B496" s="695" t="s">
        <v>1972</v>
      </c>
      <c r="K496" s="424" t="s">
        <v>2704</v>
      </c>
      <c r="L496" s="424"/>
      <c r="Q496" s="214"/>
    </row>
    <row r="497" spans="2:17">
      <c r="B497" s="695" t="s">
        <v>1973</v>
      </c>
      <c r="K497" s="424" t="s">
        <v>2705</v>
      </c>
      <c r="L497" s="424"/>
      <c r="Q497" s="214"/>
    </row>
    <row r="498" spans="2:17">
      <c r="B498" s="695" t="s">
        <v>1974</v>
      </c>
      <c r="K498" s="424" t="s">
        <v>2706</v>
      </c>
      <c r="L498" s="424"/>
      <c r="Q498" s="214"/>
    </row>
    <row r="499" spans="2:17">
      <c r="B499" s="695" t="s">
        <v>1975</v>
      </c>
      <c r="K499" s="424" t="s">
        <v>2707</v>
      </c>
      <c r="L499" s="424"/>
      <c r="Q499" s="214"/>
    </row>
    <row r="500" spans="2:17">
      <c r="B500" s="695" t="s">
        <v>1976</v>
      </c>
      <c r="K500" s="424" t="s">
        <v>2708</v>
      </c>
      <c r="L500" s="424"/>
      <c r="Q500" s="214"/>
    </row>
    <row r="501" spans="2:17">
      <c r="B501" s="695" t="s">
        <v>1977</v>
      </c>
      <c r="K501" s="424" t="s">
        <v>2709</v>
      </c>
      <c r="L501" s="424"/>
      <c r="Q501" s="214"/>
    </row>
    <row r="502" spans="2:17">
      <c r="B502" s="695" t="s">
        <v>1978</v>
      </c>
      <c r="K502" s="424" t="s">
        <v>2710</v>
      </c>
      <c r="L502" s="424"/>
      <c r="Q502" s="214"/>
    </row>
    <row r="503" spans="2:17">
      <c r="B503" s="695" t="s">
        <v>1979</v>
      </c>
      <c r="K503" s="424" t="s">
        <v>2711</v>
      </c>
      <c r="L503" s="424"/>
      <c r="Q503" s="214"/>
    </row>
    <row r="504" spans="2:17">
      <c r="B504" s="695" t="s">
        <v>1980</v>
      </c>
      <c r="K504" s="424" t="s">
        <v>2712</v>
      </c>
      <c r="L504" s="424"/>
      <c r="Q504" s="214"/>
    </row>
    <row r="505" spans="2:17">
      <c r="B505" s="695" t="s">
        <v>1981</v>
      </c>
      <c r="K505" s="424" t="s">
        <v>2713</v>
      </c>
      <c r="L505" s="424"/>
      <c r="Q505" s="214"/>
    </row>
    <row r="506" spans="2:17">
      <c r="B506" s="695" t="s">
        <v>1982</v>
      </c>
      <c r="K506" s="424" t="s">
        <v>2714</v>
      </c>
      <c r="L506" s="424"/>
      <c r="Q506" s="214"/>
    </row>
    <row r="507" spans="2:17">
      <c r="B507" s="695" t="s">
        <v>1983</v>
      </c>
      <c r="K507" s="424" t="s">
        <v>2715</v>
      </c>
      <c r="L507" s="424"/>
      <c r="Q507" s="214"/>
    </row>
    <row r="508" spans="2:17">
      <c r="B508" s="695" t="s">
        <v>1984</v>
      </c>
      <c r="K508" s="424" t="s">
        <v>2716</v>
      </c>
      <c r="L508" s="424"/>
      <c r="Q508" s="214"/>
    </row>
    <row r="509" spans="2:17">
      <c r="B509" s="695" t="s">
        <v>1985</v>
      </c>
      <c r="K509" s="424" t="s">
        <v>2717</v>
      </c>
      <c r="L509" s="424"/>
      <c r="Q509" s="214"/>
    </row>
    <row r="510" spans="2:17">
      <c r="B510" s="695" t="s">
        <v>1986</v>
      </c>
      <c r="K510" s="424" t="s">
        <v>2718</v>
      </c>
      <c r="L510" s="424"/>
      <c r="Q510" s="214"/>
    </row>
    <row r="511" spans="2:17">
      <c r="B511" s="695" t="s">
        <v>1987</v>
      </c>
      <c r="K511" s="424" t="s">
        <v>2719</v>
      </c>
      <c r="L511" s="424"/>
      <c r="Q511" s="214"/>
    </row>
    <row r="512" spans="2:17">
      <c r="B512" s="695" t="s">
        <v>1988</v>
      </c>
      <c r="K512" s="424" t="s">
        <v>2720</v>
      </c>
      <c r="L512" s="424"/>
      <c r="Q512" s="214"/>
    </row>
    <row r="513" spans="2:17">
      <c r="B513" s="695" t="s">
        <v>1989</v>
      </c>
      <c r="K513" s="424" t="s">
        <v>2721</v>
      </c>
      <c r="L513" s="424"/>
      <c r="Q513" s="214"/>
    </row>
    <row r="514" spans="2:17">
      <c r="B514" s="695" t="s">
        <v>1990</v>
      </c>
      <c r="K514" s="424" t="s">
        <v>2722</v>
      </c>
      <c r="L514" s="424"/>
      <c r="Q514" s="214"/>
    </row>
    <row r="515" spans="2:17">
      <c r="B515" s="695" t="s">
        <v>1991</v>
      </c>
      <c r="K515" s="424" t="s">
        <v>2723</v>
      </c>
      <c r="L515" s="424"/>
      <c r="Q515" s="214"/>
    </row>
    <row r="516" spans="2:17">
      <c r="B516" s="695" t="s">
        <v>1992</v>
      </c>
      <c r="K516" s="424" t="s">
        <v>2724</v>
      </c>
      <c r="L516" s="424"/>
      <c r="Q516" s="214"/>
    </row>
    <row r="517" spans="2:17">
      <c r="B517" s="695" t="s">
        <v>1993</v>
      </c>
      <c r="K517" s="424" t="s">
        <v>2725</v>
      </c>
      <c r="L517" s="424"/>
      <c r="Q517" s="214"/>
    </row>
    <row r="518" spans="2:17">
      <c r="B518" s="695" t="s">
        <v>1994</v>
      </c>
      <c r="K518" s="424" t="s">
        <v>2726</v>
      </c>
      <c r="L518" s="424"/>
      <c r="Q518" s="214"/>
    </row>
    <row r="519" spans="2:17">
      <c r="B519" s="695" t="s">
        <v>1995</v>
      </c>
      <c r="K519" s="424" t="s">
        <v>2727</v>
      </c>
      <c r="L519" s="424"/>
      <c r="Q519" s="214"/>
    </row>
    <row r="520" spans="2:17">
      <c r="B520" s="695" t="s">
        <v>1996</v>
      </c>
      <c r="K520" s="424" t="s">
        <v>2728</v>
      </c>
      <c r="L520" s="424"/>
      <c r="Q520" s="214"/>
    </row>
    <row r="521" spans="2:17">
      <c r="B521" s="695" t="s">
        <v>1997</v>
      </c>
      <c r="K521" s="424" t="s">
        <v>2729</v>
      </c>
      <c r="L521" s="424"/>
      <c r="Q521" s="214"/>
    </row>
    <row r="522" spans="2:17">
      <c r="B522" s="695" t="s">
        <v>1998</v>
      </c>
      <c r="K522" s="424" t="s">
        <v>2730</v>
      </c>
      <c r="L522" s="424"/>
      <c r="Q522" s="214"/>
    </row>
    <row r="523" spans="2:17">
      <c r="B523" s="695" t="s">
        <v>1999</v>
      </c>
      <c r="K523" s="424" t="s">
        <v>2731</v>
      </c>
      <c r="L523" s="424"/>
      <c r="Q523" s="214"/>
    </row>
    <row r="524" spans="2:17">
      <c r="B524" s="695" t="s">
        <v>2000</v>
      </c>
      <c r="K524" s="424" t="s">
        <v>2732</v>
      </c>
      <c r="L524" s="424"/>
      <c r="Q524" s="214"/>
    </row>
    <row r="525" spans="2:17">
      <c r="B525" s="695" t="s">
        <v>2001</v>
      </c>
      <c r="K525" s="424" t="s">
        <v>2733</v>
      </c>
      <c r="L525" s="424"/>
      <c r="Q525" s="214"/>
    </row>
    <row r="526" spans="2:17">
      <c r="B526" s="695" t="s">
        <v>2002</v>
      </c>
      <c r="K526" s="424" t="s">
        <v>2734</v>
      </c>
      <c r="L526" s="424"/>
      <c r="Q526" s="214"/>
    </row>
    <row r="527" spans="2:17">
      <c r="B527" s="695" t="s">
        <v>2003</v>
      </c>
      <c r="K527" s="424" t="s">
        <v>2735</v>
      </c>
      <c r="L527" s="424"/>
      <c r="Q527" s="214"/>
    </row>
    <row r="528" spans="2:17">
      <c r="B528" s="695" t="s">
        <v>2004</v>
      </c>
      <c r="K528" s="424" t="s">
        <v>2736</v>
      </c>
      <c r="L528" s="424"/>
      <c r="Q528" s="214"/>
    </row>
    <row r="529" spans="2:17">
      <c r="B529" s="695" t="s">
        <v>2005</v>
      </c>
      <c r="K529" s="424" t="s">
        <v>2737</v>
      </c>
      <c r="L529" s="424"/>
      <c r="Q529" s="214"/>
    </row>
    <row r="530" spans="2:17">
      <c r="B530" s="695" t="s">
        <v>2006</v>
      </c>
      <c r="K530" s="424" t="s">
        <v>2738</v>
      </c>
      <c r="L530" s="424"/>
      <c r="Q530" s="214"/>
    </row>
    <row r="531" spans="2:17">
      <c r="B531" s="695" t="s">
        <v>2007</v>
      </c>
      <c r="K531" s="424" t="s">
        <v>2739</v>
      </c>
      <c r="L531" s="424"/>
      <c r="Q531" s="214"/>
    </row>
    <row r="532" spans="2:17">
      <c r="B532" s="695" t="s">
        <v>2008</v>
      </c>
      <c r="K532" s="424" t="s">
        <v>2740</v>
      </c>
      <c r="L532" s="424"/>
      <c r="Q532" s="214"/>
    </row>
    <row r="533" spans="2:17">
      <c r="B533" s="695" t="s">
        <v>2009</v>
      </c>
      <c r="K533" s="424" t="s">
        <v>2741</v>
      </c>
      <c r="L533" s="424"/>
      <c r="Q533" s="214"/>
    </row>
    <row r="534" spans="2:17">
      <c r="B534" s="695" t="s">
        <v>2010</v>
      </c>
      <c r="K534" s="424" t="s">
        <v>2742</v>
      </c>
      <c r="L534" s="424"/>
      <c r="Q534" s="214"/>
    </row>
    <row r="535" spans="2:17">
      <c r="B535" s="695" t="s">
        <v>2011</v>
      </c>
      <c r="K535" s="424" t="s">
        <v>2743</v>
      </c>
      <c r="L535" s="424"/>
      <c r="Q535" s="214"/>
    </row>
    <row r="536" spans="2:17">
      <c r="B536" s="695" t="s">
        <v>2012</v>
      </c>
      <c r="K536" s="424" t="s">
        <v>2744</v>
      </c>
      <c r="L536" s="424"/>
      <c r="Q536" s="214"/>
    </row>
    <row r="537" spans="2:17">
      <c r="B537" s="695" t="s">
        <v>2013</v>
      </c>
      <c r="K537" s="424" t="s">
        <v>2745</v>
      </c>
      <c r="L537" s="424"/>
      <c r="Q537" s="214"/>
    </row>
    <row r="538" spans="2:17">
      <c r="B538" s="695" t="s">
        <v>2014</v>
      </c>
      <c r="K538" s="424" t="s">
        <v>2746</v>
      </c>
      <c r="L538" s="424"/>
      <c r="Q538" s="214"/>
    </row>
    <row r="539" spans="2:17">
      <c r="B539" s="695" t="s">
        <v>2015</v>
      </c>
      <c r="K539" s="424" t="s">
        <v>2747</v>
      </c>
      <c r="L539" s="424"/>
      <c r="Q539" s="214"/>
    </row>
    <row r="540" spans="2:17">
      <c r="B540" s="695" t="s">
        <v>2016</v>
      </c>
      <c r="K540" s="424" t="s">
        <v>2748</v>
      </c>
      <c r="L540" s="424"/>
      <c r="Q540" s="214"/>
    </row>
    <row r="541" spans="2:17">
      <c r="B541" s="695" t="s">
        <v>2017</v>
      </c>
      <c r="K541" s="424" t="s">
        <v>2749</v>
      </c>
      <c r="L541" s="424"/>
      <c r="Q541" s="214"/>
    </row>
    <row r="542" spans="2:17">
      <c r="B542" s="695" t="s">
        <v>2018</v>
      </c>
      <c r="K542" s="424" t="s">
        <v>2750</v>
      </c>
      <c r="L542" s="424"/>
      <c r="Q542" s="214"/>
    </row>
    <row r="543" spans="2:17">
      <c r="B543" s="695" t="s">
        <v>2019</v>
      </c>
      <c r="K543" s="424" t="s">
        <v>2751</v>
      </c>
      <c r="L543" s="424"/>
      <c r="Q543" s="214"/>
    </row>
    <row r="544" spans="2:17">
      <c r="B544" s="695" t="s">
        <v>2020</v>
      </c>
      <c r="K544" s="424" t="s">
        <v>2752</v>
      </c>
      <c r="L544" s="424"/>
      <c r="Q544" s="214"/>
    </row>
    <row r="545" spans="2:17">
      <c r="B545" s="695" t="s">
        <v>2021</v>
      </c>
      <c r="K545" s="424" t="s">
        <v>2753</v>
      </c>
      <c r="L545" s="424"/>
      <c r="Q545" s="214"/>
    </row>
    <row r="546" spans="2:17">
      <c r="B546" s="695" t="s">
        <v>2022</v>
      </c>
      <c r="K546" s="424" t="s">
        <v>2754</v>
      </c>
      <c r="L546" s="424"/>
      <c r="Q546" s="214"/>
    </row>
    <row r="547" spans="2:17">
      <c r="B547" s="695" t="s">
        <v>2023</v>
      </c>
      <c r="K547" s="424" t="s">
        <v>2755</v>
      </c>
      <c r="L547" s="424"/>
      <c r="Q547" s="214"/>
    </row>
    <row r="548" spans="2:17">
      <c r="B548" s="695" t="s">
        <v>2024</v>
      </c>
      <c r="K548" s="424" t="s">
        <v>2756</v>
      </c>
      <c r="L548" s="424"/>
      <c r="Q548" s="214"/>
    </row>
    <row r="549" spans="2:17">
      <c r="B549" s="695" t="s">
        <v>2025</v>
      </c>
      <c r="K549" s="424" t="s">
        <v>2757</v>
      </c>
      <c r="L549" s="424"/>
      <c r="Q549" s="214"/>
    </row>
    <row r="550" spans="2:17">
      <c r="B550" s="695" t="s">
        <v>2026</v>
      </c>
      <c r="K550" s="424" t="s">
        <v>2758</v>
      </c>
      <c r="L550" s="424"/>
      <c r="Q550" s="214"/>
    </row>
    <row r="551" spans="2:17">
      <c r="B551" s="695" t="s">
        <v>2027</v>
      </c>
      <c r="K551" s="424" t="s">
        <v>2759</v>
      </c>
      <c r="L551" s="424"/>
      <c r="Q551" s="214"/>
    </row>
    <row r="552" spans="2:17">
      <c r="B552" s="695" t="s">
        <v>2028</v>
      </c>
      <c r="K552" s="424" t="s">
        <v>2760</v>
      </c>
      <c r="L552" s="424"/>
      <c r="Q552" s="214"/>
    </row>
    <row r="553" spans="2:17">
      <c r="B553" s="695" t="s">
        <v>2029</v>
      </c>
      <c r="K553" s="424" t="s">
        <v>2761</v>
      </c>
      <c r="L553" s="424"/>
      <c r="Q553" s="214"/>
    </row>
    <row r="554" spans="2:17">
      <c r="B554" s="695" t="s">
        <v>2030</v>
      </c>
      <c r="K554" s="424" t="s">
        <v>2762</v>
      </c>
      <c r="L554" s="424"/>
      <c r="Q554" s="214"/>
    </row>
    <row r="555" spans="2:17">
      <c r="B555" s="695" t="s">
        <v>2031</v>
      </c>
      <c r="K555" s="424" t="s">
        <v>2763</v>
      </c>
      <c r="L555" s="424"/>
      <c r="Q555" s="214"/>
    </row>
    <row r="556" spans="2:17">
      <c r="B556" s="695" t="s">
        <v>2032</v>
      </c>
      <c r="K556" s="424" t="s">
        <v>2764</v>
      </c>
      <c r="L556" s="424"/>
      <c r="Q556" s="214"/>
    </row>
    <row r="557" spans="2:17">
      <c r="B557" s="695" t="s">
        <v>2033</v>
      </c>
      <c r="K557" s="424" t="s">
        <v>2765</v>
      </c>
      <c r="L557" s="424"/>
      <c r="Q557" s="214"/>
    </row>
    <row r="558" spans="2:17">
      <c r="B558" s="695" t="s">
        <v>2034</v>
      </c>
      <c r="K558" s="424" t="s">
        <v>2766</v>
      </c>
      <c r="L558" s="424"/>
      <c r="Q558" s="214"/>
    </row>
    <row r="559" spans="2:17">
      <c r="B559" s="695" t="s">
        <v>2035</v>
      </c>
      <c r="K559" s="424" t="s">
        <v>2767</v>
      </c>
      <c r="L559" s="424"/>
      <c r="Q559" s="214"/>
    </row>
    <row r="560" spans="2:17" ht="18.75">
      <c r="B560" s="695" t="s">
        <v>2036</v>
      </c>
      <c r="K560" s="693" t="s">
        <v>2768</v>
      </c>
      <c r="L560" s="424"/>
      <c r="Q560" s="214"/>
    </row>
    <row r="561" spans="2:17">
      <c r="B561" s="695" t="s">
        <v>2037</v>
      </c>
      <c r="K561" s="424" t="s">
        <v>2769</v>
      </c>
      <c r="L561" s="424"/>
      <c r="Q561" s="214"/>
    </row>
    <row r="562" spans="2:17">
      <c r="B562" s="695" t="s">
        <v>2038</v>
      </c>
      <c r="K562" s="424" t="s">
        <v>2770</v>
      </c>
      <c r="L562" s="424"/>
      <c r="Q562" s="214"/>
    </row>
    <row r="563" spans="2:17">
      <c r="B563" s="695" t="s">
        <v>2039</v>
      </c>
      <c r="K563" s="424" t="s">
        <v>2771</v>
      </c>
      <c r="L563" s="424"/>
      <c r="Q563" s="214"/>
    </row>
    <row r="564" spans="2:17">
      <c r="B564" s="695" t="s">
        <v>2040</v>
      </c>
      <c r="K564" s="424" t="s">
        <v>2772</v>
      </c>
      <c r="L564" s="424"/>
      <c r="Q564" s="214"/>
    </row>
    <row r="565" spans="2:17">
      <c r="B565" s="695" t="s">
        <v>2041</v>
      </c>
      <c r="K565" s="424" t="s">
        <v>2773</v>
      </c>
      <c r="L565" s="424"/>
      <c r="Q565" s="214"/>
    </row>
    <row r="566" spans="2:17">
      <c r="B566" s="695" t="s">
        <v>2042</v>
      </c>
      <c r="K566" s="424" t="s">
        <v>2774</v>
      </c>
      <c r="L566" s="424"/>
      <c r="Q566" s="214"/>
    </row>
    <row r="567" spans="2:17">
      <c r="B567" s="695" t="s">
        <v>2043</v>
      </c>
      <c r="K567" s="424" t="s">
        <v>2561</v>
      </c>
      <c r="L567" s="424"/>
      <c r="Q567" s="214"/>
    </row>
    <row r="568" spans="2:17">
      <c r="B568" s="695" t="s">
        <v>2044</v>
      </c>
      <c r="K568" s="424" t="s">
        <v>2775</v>
      </c>
      <c r="L568" s="424"/>
      <c r="Q568" s="214"/>
    </row>
    <row r="569" spans="2:17">
      <c r="B569" s="695" t="s">
        <v>2045</v>
      </c>
      <c r="K569" s="424" t="s">
        <v>2776</v>
      </c>
      <c r="L569" s="424"/>
      <c r="Q569" s="214"/>
    </row>
    <row r="570" spans="2:17">
      <c r="B570" s="695" t="s">
        <v>2046</v>
      </c>
      <c r="K570" s="424" t="s">
        <v>2777</v>
      </c>
      <c r="L570" s="424"/>
      <c r="Q570" s="214"/>
    </row>
    <row r="571" spans="2:17">
      <c r="B571" s="695" t="s">
        <v>2047</v>
      </c>
      <c r="K571" s="424" t="s">
        <v>2778</v>
      </c>
      <c r="L571" s="424"/>
      <c r="Q571" s="214"/>
    </row>
    <row r="572" spans="2:17">
      <c r="B572" s="695" t="s">
        <v>2048</v>
      </c>
      <c r="K572" s="424" t="s">
        <v>2779</v>
      </c>
      <c r="L572" s="424"/>
      <c r="Q572" s="214"/>
    </row>
    <row r="573" spans="2:17">
      <c r="B573" s="695" t="s">
        <v>2049</v>
      </c>
      <c r="K573" s="424" t="s">
        <v>2780</v>
      </c>
      <c r="L573" s="424"/>
      <c r="Q573" s="214"/>
    </row>
    <row r="574" spans="2:17">
      <c r="B574" s="695" t="s">
        <v>2050</v>
      </c>
      <c r="K574" s="424" t="s">
        <v>2781</v>
      </c>
      <c r="L574" s="424"/>
      <c r="Q574" s="214"/>
    </row>
    <row r="575" spans="2:17">
      <c r="B575" s="695" t="s">
        <v>2051</v>
      </c>
      <c r="K575" s="424" t="s">
        <v>2782</v>
      </c>
      <c r="L575" s="424"/>
      <c r="Q575" s="214"/>
    </row>
    <row r="576" spans="2:17">
      <c r="B576" s="695" t="s">
        <v>2052</v>
      </c>
      <c r="K576" s="424" t="s">
        <v>2783</v>
      </c>
      <c r="L576" s="424"/>
      <c r="Q576" s="214"/>
    </row>
    <row r="577" spans="2:17">
      <c r="B577" s="695" t="s">
        <v>2053</v>
      </c>
      <c r="K577" s="424" t="s">
        <v>2784</v>
      </c>
      <c r="L577" s="424"/>
      <c r="Q577" s="214"/>
    </row>
    <row r="578" spans="2:17">
      <c r="B578" s="695" t="s">
        <v>2054</v>
      </c>
      <c r="K578" s="424" t="s">
        <v>2785</v>
      </c>
      <c r="L578" s="424"/>
      <c r="Q578" s="214"/>
    </row>
    <row r="579" spans="2:17">
      <c r="B579" s="695" t="s">
        <v>2055</v>
      </c>
      <c r="K579" s="424" t="s">
        <v>2786</v>
      </c>
      <c r="L579" s="424"/>
      <c r="Q579" s="214"/>
    </row>
    <row r="580" spans="2:17">
      <c r="B580" s="695" t="s">
        <v>2056</v>
      </c>
      <c r="C580" s="424"/>
      <c r="K580" s="424" t="s">
        <v>2787</v>
      </c>
      <c r="L580" s="424"/>
      <c r="Q580" s="214"/>
    </row>
    <row r="581" spans="2:17">
      <c r="B581" s="695" t="s">
        <v>2057</v>
      </c>
      <c r="C581" s="424"/>
      <c r="K581" s="424" t="s">
        <v>2788</v>
      </c>
      <c r="L581" s="424"/>
      <c r="Q581" s="214"/>
    </row>
    <row r="582" spans="2:17">
      <c r="B582" s="695" t="s">
        <v>2058</v>
      </c>
      <c r="C582" s="424"/>
      <c r="K582" s="424" t="s">
        <v>2789</v>
      </c>
      <c r="L582" s="424"/>
      <c r="Q582" s="214"/>
    </row>
    <row r="583" spans="2:17">
      <c r="B583" s="695" t="s">
        <v>2059</v>
      </c>
      <c r="C583" s="424"/>
      <c r="K583" s="424" t="s">
        <v>2790</v>
      </c>
      <c r="L583" s="424"/>
      <c r="Q583" s="214"/>
    </row>
    <row r="584" spans="2:17">
      <c r="B584" s="695" t="s">
        <v>2060</v>
      </c>
      <c r="C584" s="424"/>
      <c r="K584" s="424" t="s">
        <v>2791</v>
      </c>
      <c r="L584" s="424"/>
      <c r="Q584" s="214"/>
    </row>
    <row r="585" spans="2:17">
      <c r="B585" s="695" t="s">
        <v>2061</v>
      </c>
      <c r="C585" s="424"/>
      <c r="K585" s="424" t="s">
        <v>2792</v>
      </c>
      <c r="L585" s="424"/>
      <c r="Q585" s="214"/>
    </row>
    <row r="586" spans="2:17">
      <c r="B586" s="695" t="s">
        <v>2062</v>
      </c>
      <c r="C586" s="424"/>
      <c r="K586" s="424" t="s">
        <v>2793</v>
      </c>
      <c r="L586" s="424"/>
      <c r="Q586" s="214"/>
    </row>
    <row r="587" spans="2:17">
      <c r="B587" s="695" t="s">
        <v>2063</v>
      </c>
      <c r="C587" s="424"/>
      <c r="K587" s="424" t="s">
        <v>2794</v>
      </c>
      <c r="L587" s="424"/>
      <c r="Q587" s="214"/>
    </row>
    <row r="588" spans="2:17">
      <c r="B588" s="695" t="s">
        <v>2064</v>
      </c>
      <c r="C588" s="424"/>
      <c r="K588" s="424" t="s">
        <v>2795</v>
      </c>
      <c r="L588" s="424"/>
      <c r="Q588" s="214"/>
    </row>
    <row r="589" spans="2:17">
      <c r="B589" s="695" t="s">
        <v>2065</v>
      </c>
      <c r="C589" s="424"/>
      <c r="K589" s="424" t="s">
        <v>2796</v>
      </c>
      <c r="L589" s="424"/>
      <c r="Q589" s="214"/>
    </row>
    <row r="590" spans="2:17">
      <c r="B590" s="695" t="s">
        <v>2066</v>
      </c>
      <c r="C590" s="424"/>
      <c r="K590" s="424" t="s">
        <v>2797</v>
      </c>
      <c r="L590" s="424"/>
      <c r="Q590" s="214"/>
    </row>
    <row r="591" spans="2:17">
      <c r="B591" s="695" t="s">
        <v>2067</v>
      </c>
      <c r="C591" s="424"/>
      <c r="K591" s="424" t="s">
        <v>2798</v>
      </c>
      <c r="L591" s="424"/>
      <c r="Q591" s="214"/>
    </row>
    <row r="592" spans="2:17">
      <c r="B592" s="695" t="s">
        <v>2068</v>
      </c>
      <c r="C592" s="424"/>
      <c r="K592" s="424" t="s">
        <v>2799</v>
      </c>
      <c r="L592" s="424"/>
      <c r="Q592" s="214"/>
    </row>
    <row r="593" spans="2:17">
      <c r="B593" s="695" t="s">
        <v>2069</v>
      </c>
      <c r="C593" s="424"/>
      <c r="K593" s="424" t="s">
        <v>2800</v>
      </c>
      <c r="L593" s="424"/>
      <c r="Q593" s="214"/>
    </row>
    <row r="594" spans="2:17">
      <c r="B594" s="695" t="s">
        <v>2070</v>
      </c>
      <c r="C594" s="424"/>
      <c r="K594" s="424" t="s">
        <v>2801</v>
      </c>
      <c r="L594" s="424"/>
      <c r="Q594" s="214"/>
    </row>
    <row r="595" spans="2:17">
      <c r="B595" s="695" t="s">
        <v>2071</v>
      </c>
      <c r="C595" s="424"/>
      <c r="K595" s="424" t="s">
        <v>2802</v>
      </c>
      <c r="L595" s="424"/>
      <c r="Q595" s="214"/>
    </row>
    <row r="596" spans="2:17">
      <c r="B596" s="695" t="s">
        <v>2072</v>
      </c>
      <c r="C596" s="424"/>
      <c r="K596" s="424" t="s">
        <v>2803</v>
      </c>
      <c r="L596" s="424"/>
      <c r="Q596" s="214"/>
    </row>
    <row r="597" spans="2:17">
      <c r="B597" s="695" t="s">
        <v>2073</v>
      </c>
      <c r="C597" s="424"/>
      <c r="K597" s="424" t="s">
        <v>2804</v>
      </c>
      <c r="L597" s="424"/>
      <c r="Q597" s="214"/>
    </row>
    <row r="598" spans="2:17">
      <c r="B598" s="695" t="s">
        <v>2074</v>
      </c>
      <c r="C598" s="424"/>
      <c r="K598" s="424" t="s">
        <v>2805</v>
      </c>
      <c r="L598" s="424"/>
      <c r="Q598" s="214"/>
    </row>
    <row r="599" spans="2:17">
      <c r="B599" s="695" t="s">
        <v>2075</v>
      </c>
      <c r="C599" s="424"/>
      <c r="K599" s="424" t="s">
        <v>2806</v>
      </c>
      <c r="L599" s="424"/>
      <c r="Q599" s="214"/>
    </row>
    <row r="600" spans="2:17">
      <c r="B600" s="695" t="s">
        <v>2076</v>
      </c>
      <c r="C600" s="424"/>
      <c r="K600" s="424" t="s">
        <v>2807</v>
      </c>
      <c r="L600" s="424"/>
      <c r="Q600" s="214"/>
    </row>
    <row r="601" spans="2:17">
      <c r="B601" s="695" t="s">
        <v>2077</v>
      </c>
      <c r="C601" s="424"/>
      <c r="K601" s="424" t="s">
        <v>2808</v>
      </c>
      <c r="L601" s="424"/>
      <c r="Q601" s="214"/>
    </row>
    <row r="602" spans="2:17">
      <c r="B602" s="695" t="s">
        <v>2078</v>
      </c>
      <c r="C602" s="424"/>
      <c r="K602" s="424" t="s">
        <v>2809</v>
      </c>
      <c r="L602" s="424"/>
      <c r="Q602" s="214"/>
    </row>
    <row r="603" spans="2:17">
      <c r="B603" s="695" t="s">
        <v>2079</v>
      </c>
      <c r="C603" s="424"/>
      <c r="K603" s="424" t="s">
        <v>2810</v>
      </c>
      <c r="L603" s="424"/>
      <c r="Q603" s="214"/>
    </row>
    <row r="604" spans="2:17">
      <c r="B604" s="695" t="s">
        <v>2080</v>
      </c>
      <c r="C604" s="424"/>
      <c r="K604" s="424" t="s">
        <v>2811</v>
      </c>
      <c r="L604" s="424"/>
      <c r="Q604" s="214"/>
    </row>
    <row r="605" spans="2:17">
      <c r="B605" s="695" t="s">
        <v>2081</v>
      </c>
      <c r="C605" s="424"/>
      <c r="K605" s="424" t="s">
        <v>2812</v>
      </c>
      <c r="L605" s="424"/>
      <c r="Q605" s="214"/>
    </row>
    <row r="606" spans="2:17">
      <c r="B606" s="695" t="s">
        <v>2082</v>
      </c>
      <c r="C606" s="424"/>
      <c r="K606" s="424" t="s">
        <v>2813</v>
      </c>
      <c r="L606" s="424"/>
      <c r="Q606" s="214"/>
    </row>
    <row r="607" spans="2:17">
      <c r="B607" s="695" t="s">
        <v>2083</v>
      </c>
      <c r="C607" s="424"/>
      <c r="K607" s="424" t="s">
        <v>2814</v>
      </c>
      <c r="L607" s="424"/>
      <c r="Q607" s="214"/>
    </row>
    <row r="608" spans="2:17">
      <c r="B608" s="695" t="s">
        <v>2084</v>
      </c>
      <c r="C608" s="424"/>
      <c r="K608" s="424" t="s">
        <v>2815</v>
      </c>
      <c r="L608" s="424"/>
      <c r="Q608" s="214"/>
    </row>
    <row r="609" spans="2:17">
      <c r="B609" s="695" t="s">
        <v>2085</v>
      </c>
      <c r="C609" s="424"/>
      <c r="K609" s="424" t="s">
        <v>2816</v>
      </c>
      <c r="L609" s="424"/>
      <c r="Q609" s="214"/>
    </row>
    <row r="610" spans="2:17">
      <c r="B610" s="695" t="s">
        <v>2086</v>
      </c>
      <c r="C610" s="424"/>
      <c r="K610" s="424" t="s">
        <v>2817</v>
      </c>
      <c r="L610" s="424"/>
      <c r="Q610" s="214"/>
    </row>
    <row r="611" spans="2:17">
      <c r="B611" s="695" t="s">
        <v>2087</v>
      </c>
      <c r="C611" s="424"/>
      <c r="K611" s="424" t="s">
        <v>2818</v>
      </c>
      <c r="L611" s="424"/>
      <c r="Q611" s="214"/>
    </row>
    <row r="612" spans="2:17">
      <c r="B612" s="695" t="s">
        <v>2088</v>
      </c>
      <c r="C612" s="424"/>
      <c r="K612" s="424" t="s">
        <v>2819</v>
      </c>
      <c r="L612" s="424"/>
      <c r="Q612" s="214"/>
    </row>
    <row r="613" spans="2:17">
      <c r="B613" s="695" t="s">
        <v>2089</v>
      </c>
      <c r="C613" s="424"/>
      <c r="K613" s="424" t="s">
        <v>2820</v>
      </c>
      <c r="L613" s="424"/>
      <c r="Q613" s="214"/>
    </row>
    <row r="614" spans="2:17">
      <c r="B614" s="695" t="s">
        <v>2090</v>
      </c>
      <c r="C614" s="424"/>
      <c r="K614" s="424" t="s">
        <v>2821</v>
      </c>
      <c r="L614" s="424"/>
      <c r="Q614" s="214"/>
    </row>
    <row r="615" spans="2:17">
      <c r="B615" s="695" t="s">
        <v>2091</v>
      </c>
      <c r="C615" s="424"/>
      <c r="K615" s="424" t="s">
        <v>2822</v>
      </c>
      <c r="L615" s="424"/>
      <c r="Q615" s="214"/>
    </row>
    <row r="616" spans="2:17">
      <c r="B616" s="695" t="s">
        <v>2092</v>
      </c>
      <c r="C616" s="424"/>
      <c r="K616" s="424" t="s">
        <v>2823</v>
      </c>
      <c r="L616" s="424"/>
      <c r="Q616" s="214"/>
    </row>
    <row r="617" spans="2:17">
      <c r="B617" s="695" t="s">
        <v>2093</v>
      </c>
      <c r="C617" s="424"/>
      <c r="K617" s="424" t="s">
        <v>2824</v>
      </c>
      <c r="L617" s="424"/>
      <c r="Q617" s="214"/>
    </row>
    <row r="618" spans="2:17">
      <c r="B618" s="695" t="s">
        <v>2094</v>
      </c>
      <c r="C618" s="424"/>
      <c r="K618" s="424" t="s">
        <v>2825</v>
      </c>
      <c r="L618" s="424"/>
      <c r="Q618" s="214"/>
    </row>
    <row r="619" spans="2:17">
      <c r="B619" s="695" t="s">
        <v>2095</v>
      </c>
      <c r="C619" s="424"/>
      <c r="K619" s="424" t="s">
        <v>2826</v>
      </c>
      <c r="L619" s="424"/>
      <c r="Q619" s="214"/>
    </row>
    <row r="620" spans="2:17">
      <c r="B620" s="695" t="s">
        <v>2096</v>
      </c>
      <c r="C620" s="424"/>
      <c r="K620" s="424" t="s">
        <v>2827</v>
      </c>
      <c r="L620" s="424"/>
      <c r="Q620" s="214"/>
    </row>
    <row r="621" spans="2:17">
      <c r="B621" s="695" t="s">
        <v>2097</v>
      </c>
      <c r="C621" s="424"/>
      <c r="K621" s="424" t="s">
        <v>2828</v>
      </c>
      <c r="L621" s="424"/>
      <c r="Q621" s="214"/>
    </row>
    <row r="622" spans="2:17">
      <c r="B622" s="695" t="s">
        <v>2098</v>
      </c>
      <c r="C622" s="424"/>
      <c r="K622" s="424" t="s">
        <v>2829</v>
      </c>
      <c r="L622" s="424"/>
      <c r="Q622" s="214"/>
    </row>
    <row r="623" spans="2:17" ht="18.75">
      <c r="B623" s="695" t="s">
        <v>2099</v>
      </c>
      <c r="C623" s="424"/>
      <c r="K623" s="693" t="s">
        <v>2830</v>
      </c>
      <c r="L623" s="424"/>
      <c r="Q623" s="214"/>
    </row>
    <row r="624" spans="2:17">
      <c r="B624" s="695" t="s">
        <v>2100</v>
      </c>
      <c r="C624" s="424"/>
      <c r="K624" s="424" t="s">
        <v>2831</v>
      </c>
      <c r="L624" s="424"/>
      <c r="Q624" s="214"/>
    </row>
    <row r="625" spans="2:17">
      <c r="B625" s="695" t="s">
        <v>2101</v>
      </c>
      <c r="C625" s="424"/>
      <c r="K625" s="424" t="s">
        <v>2832</v>
      </c>
      <c r="L625" s="424"/>
      <c r="Q625" s="214"/>
    </row>
    <row r="626" spans="2:17">
      <c r="B626" s="695" t="s">
        <v>2102</v>
      </c>
      <c r="C626" s="424"/>
      <c r="K626" s="424" t="s">
        <v>2833</v>
      </c>
      <c r="L626" s="424"/>
      <c r="Q626" s="214"/>
    </row>
    <row r="627" spans="2:17">
      <c r="B627" s="695" t="s">
        <v>2103</v>
      </c>
      <c r="C627" s="424"/>
      <c r="K627" s="424" t="s">
        <v>2834</v>
      </c>
      <c r="L627" s="424"/>
      <c r="Q627" s="214"/>
    </row>
    <row r="628" spans="2:17" ht="18.75">
      <c r="B628" s="694" t="s">
        <v>2104</v>
      </c>
      <c r="C628" s="424"/>
      <c r="K628" s="424" t="s">
        <v>2835</v>
      </c>
      <c r="L628" s="424"/>
      <c r="Q628" s="214"/>
    </row>
    <row r="629" spans="2:17">
      <c r="B629" s="695" t="s">
        <v>2105</v>
      </c>
      <c r="C629" s="424"/>
      <c r="K629" s="424" t="s">
        <v>2836</v>
      </c>
      <c r="L629" s="424"/>
      <c r="Q629" s="214"/>
    </row>
    <row r="630" spans="2:17">
      <c r="B630" s="695" t="s">
        <v>2106</v>
      </c>
      <c r="C630" s="424"/>
      <c r="K630" s="424" t="s">
        <v>2837</v>
      </c>
      <c r="L630" s="424"/>
      <c r="Q630" s="214"/>
    </row>
    <row r="631" spans="2:17">
      <c r="B631" s="695" t="s">
        <v>2107</v>
      </c>
      <c r="C631" s="424"/>
      <c r="K631" s="424" t="s">
        <v>2838</v>
      </c>
      <c r="L631" s="424"/>
      <c r="Q631" s="214"/>
    </row>
    <row r="632" spans="2:17">
      <c r="B632" s="695" t="s">
        <v>2108</v>
      </c>
      <c r="C632" s="424"/>
      <c r="K632" s="424" t="s">
        <v>2839</v>
      </c>
      <c r="L632" s="424"/>
      <c r="Q632" s="214"/>
    </row>
    <row r="633" spans="2:17">
      <c r="B633" s="695" t="s">
        <v>2109</v>
      </c>
      <c r="C633" s="424"/>
      <c r="K633" s="424" t="s">
        <v>2840</v>
      </c>
      <c r="L633" s="424"/>
      <c r="Q633" s="214"/>
    </row>
    <row r="634" spans="2:17">
      <c r="B634" s="695" t="s">
        <v>2110</v>
      </c>
      <c r="C634" s="424"/>
      <c r="K634" s="424" t="s">
        <v>2841</v>
      </c>
      <c r="L634" s="424"/>
      <c r="Q634" s="214"/>
    </row>
    <row r="635" spans="2:17">
      <c r="B635" s="695" t="s">
        <v>2111</v>
      </c>
      <c r="C635" s="424"/>
      <c r="K635" s="424" t="s">
        <v>2842</v>
      </c>
      <c r="L635" s="424"/>
      <c r="Q635" s="214"/>
    </row>
    <row r="636" spans="2:17">
      <c r="B636" s="695" t="s">
        <v>2112</v>
      </c>
      <c r="C636" s="424"/>
      <c r="K636" s="424" t="s">
        <v>2843</v>
      </c>
      <c r="L636" s="424"/>
      <c r="Q636" s="214"/>
    </row>
    <row r="637" spans="2:17">
      <c r="B637" s="695" t="s">
        <v>2113</v>
      </c>
      <c r="C637" s="424"/>
      <c r="K637" s="424" t="s">
        <v>2844</v>
      </c>
      <c r="L637" s="424"/>
      <c r="Q637" s="214"/>
    </row>
    <row r="638" spans="2:17">
      <c r="B638" s="695" t="s">
        <v>2114</v>
      </c>
      <c r="C638" s="424"/>
      <c r="K638" s="424" t="s">
        <v>2845</v>
      </c>
      <c r="L638" s="424"/>
      <c r="Q638" s="214"/>
    </row>
    <row r="639" spans="2:17">
      <c r="B639" s="695" t="s">
        <v>2115</v>
      </c>
      <c r="C639" s="424"/>
      <c r="K639" s="424" t="s">
        <v>2846</v>
      </c>
      <c r="L639" s="424"/>
      <c r="Q639" s="214"/>
    </row>
    <row r="640" spans="2:17">
      <c r="B640" s="695" t="s">
        <v>2116</v>
      </c>
      <c r="C640" s="424"/>
      <c r="K640" s="424" t="s">
        <v>2847</v>
      </c>
      <c r="L640" s="424"/>
      <c r="Q640" s="214"/>
    </row>
    <row r="641" spans="2:17">
      <c r="B641" s="695" t="s">
        <v>2117</v>
      </c>
      <c r="C641" s="424"/>
      <c r="K641" s="424" t="s">
        <v>2848</v>
      </c>
      <c r="L641" s="424"/>
      <c r="Q641" s="214"/>
    </row>
    <row r="642" spans="2:17">
      <c r="B642" s="695" t="s">
        <v>2118</v>
      </c>
      <c r="C642" s="424"/>
      <c r="K642" s="424" t="s">
        <v>2849</v>
      </c>
      <c r="L642" s="424"/>
      <c r="Q642" s="214"/>
    </row>
    <row r="643" spans="2:17">
      <c r="B643" s="695" t="s">
        <v>2119</v>
      </c>
      <c r="C643" s="424"/>
      <c r="K643" s="424" t="s">
        <v>2850</v>
      </c>
      <c r="L643" s="424"/>
      <c r="Q643" s="214"/>
    </row>
    <row r="644" spans="2:17">
      <c r="B644" s="695" t="s">
        <v>2120</v>
      </c>
      <c r="C644" s="424"/>
      <c r="K644" s="424" t="s">
        <v>2851</v>
      </c>
      <c r="L644" s="424"/>
      <c r="Q644" s="214"/>
    </row>
    <row r="645" spans="2:17">
      <c r="B645" s="695" t="s">
        <v>2121</v>
      </c>
      <c r="C645" s="424"/>
      <c r="K645" s="424" t="s">
        <v>2852</v>
      </c>
      <c r="L645" s="424"/>
      <c r="Q645" s="214"/>
    </row>
    <row r="646" spans="2:17">
      <c r="B646" s="695" t="s">
        <v>2122</v>
      </c>
      <c r="C646" s="424"/>
      <c r="K646" s="424" t="s">
        <v>2853</v>
      </c>
      <c r="L646" s="424"/>
      <c r="Q646" s="214"/>
    </row>
    <row r="647" spans="2:17">
      <c r="B647" s="695" t="s">
        <v>2123</v>
      </c>
      <c r="C647" s="424"/>
      <c r="K647" s="424" t="s">
        <v>2854</v>
      </c>
      <c r="L647" s="424"/>
      <c r="Q647" s="214"/>
    </row>
    <row r="648" spans="2:17">
      <c r="B648" s="695" t="s">
        <v>2124</v>
      </c>
      <c r="C648" s="424"/>
      <c r="K648" s="424" t="s">
        <v>2855</v>
      </c>
      <c r="L648" s="424"/>
      <c r="Q648" s="214"/>
    </row>
    <row r="649" spans="2:17">
      <c r="B649" s="695" t="s">
        <v>2125</v>
      </c>
      <c r="C649" s="424"/>
      <c r="K649" s="424" t="s">
        <v>2856</v>
      </c>
      <c r="L649" s="424"/>
      <c r="Q649" s="214"/>
    </row>
    <row r="650" spans="2:17">
      <c r="B650" s="695" t="s">
        <v>2126</v>
      </c>
      <c r="C650" s="424"/>
      <c r="K650" s="424" t="s">
        <v>2857</v>
      </c>
      <c r="L650" s="424"/>
      <c r="Q650" s="214"/>
    </row>
    <row r="651" spans="2:17" ht="18.75">
      <c r="B651" s="695" t="s">
        <v>2127</v>
      </c>
      <c r="C651" s="424"/>
      <c r="K651" s="693" t="s">
        <v>2858</v>
      </c>
      <c r="L651" s="424"/>
      <c r="Q651" s="214"/>
    </row>
    <row r="652" spans="2:17">
      <c r="B652" s="695" t="s">
        <v>2128</v>
      </c>
      <c r="C652" s="424"/>
      <c r="K652" s="424" t="s">
        <v>2859</v>
      </c>
      <c r="L652" s="424"/>
      <c r="Q652" s="214"/>
    </row>
    <row r="653" spans="2:17">
      <c r="B653" s="695" t="s">
        <v>2129</v>
      </c>
      <c r="C653" s="424"/>
      <c r="K653" s="424" t="s">
        <v>2860</v>
      </c>
      <c r="L653" s="424"/>
      <c r="Q653" s="214"/>
    </row>
    <row r="654" spans="2:17">
      <c r="B654" s="695" t="s">
        <v>2130</v>
      </c>
      <c r="C654" s="424"/>
      <c r="K654" s="424" t="s">
        <v>2861</v>
      </c>
      <c r="L654" s="424"/>
      <c r="Q654" s="214"/>
    </row>
    <row r="655" spans="2:17">
      <c r="B655" s="695" t="s">
        <v>2131</v>
      </c>
      <c r="C655" s="424"/>
      <c r="K655" s="424" t="s">
        <v>2862</v>
      </c>
      <c r="L655" s="424"/>
      <c r="Q655" s="214"/>
    </row>
    <row r="656" spans="2:17">
      <c r="B656" s="695" t="s">
        <v>2132</v>
      </c>
      <c r="C656" s="424"/>
      <c r="K656" s="424" t="s">
        <v>2863</v>
      </c>
      <c r="L656" s="424"/>
      <c r="Q656" s="214"/>
    </row>
    <row r="657" spans="2:17">
      <c r="B657" s="695" t="s">
        <v>2133</v>
      </c>
      <c r="C657" s="424"/>
      <c r="K657" s="424" t="s">
        <v>2864</v>
      </c>
      <c r="L657" s="424"/>
      <c r="Q657" s="214"/>
    </row>
    <row r="658" spans="2:17">
      <c r="B658" s="695" t="s">
        <v>2134</v>
      </c>
      <c r="C658" s="424"/>
      <c r="K658" s="424" t="s">
        <v>2865</v>
      </c>
      <c r="L658" s="424"/>
      <c r="Q658" s="214"/>
    </row>
    <row r="659" spans="2:17">
      <c r="B659" s="695" t="s">
        <v>2135</v>
      </c>
      <c r="C659" s="424"/>
      <c r="K659" s="424" t="s">
        <v>2866</v>
      </c>
      <c r="L659" s="424"/>
      <c r="Q659" s="214"/>
    </row>
    <row r="660" spans="2:17">
      <c r="B660" s="695" t="s">
        <v>2136</v>
      </c>
      <c r="C660" s="424"/>
      <c r="K660" s="424" t="s">
        <v>2867</v>
      </c>
      <c r="L660" s="424"/>
      <c r="Q660" s="214"/>
    </row>
    <row r="661" spans="2:17">
      <c r="B661" s="695" t="s">
        <v>2137</v>
      </c>
      <c r="C661" s="424"/>
      <c r="K661" s="424" t="s">
        <v>2868</v>
      </c>
      <c r="L661" s="424"/>
      <c r="Q661" s="214"/>
    </row>
    <row r="662" spans="2:17">
      <c r="B662" s="695" t="s">
        <v>2138</v>
      </c>
      <c r="C662" s="424"/>
      <c r="K662" s="424" t="s">
        <v>2869</v>
      </c>
      <c r="L662" s="424"/>
      <c r="Q662" s="214"/>
    </row>
    <row r="663" spans="2:17">
      <c r="B663" s="695" t="s">
        <v>2139</v>
      </c>
      <c r="C663" s="424"/>
      <c r="K663" s="424" t="s">
        <v>2870</v>
      </c>
      <c r="L663" s="424"/>
      <c r="Q663" s="214"/>
    </row>
    <row r="664" spans="2:17">
      <c r="B664" s="695" t="s">
        <v>2140</v>
      </c>
      <c r="C664" s="424"/>
      <c r="K664" s="424" t="s">
        <v>2871</v>
      </c>
      <c r="L664" s="424"/>
      <c r="Q664" s="214"/>
    </row>
    <row r="665" spans="2:17">
      <c r="B665" s="695" t="s">
        <v>2141</v>
      </c>
      <c r="C665" s="424"/>
      <c r="K665" s="424" t="s">
        <v>2872</v>
      </c>
      <c r="L665" s="424"/>
      <c r="Q665" s="214"/>
    </row>
    <row r="666" spans="2:17">
      <c r="B666" s="695" t="s">
        <v>2142</v>
      </c>
      <c r="C666" s="424"/>
      <c r="K666" s="424" t="s">
        <v>2873</v>
      </c>
      <c r="L666" s="424"/>
      <c r="Q666" s="214"/>
    </row>
    <row r="667" spans="2:17">
      <c r="B667" s="695" t="s">
        <v>2143</v>
      </c>
      <c r="C667" s="424"/>
      <c r="K667" s="424" t="s">
        <v>2874</v>
      </c>
      <c r="L667" s="424"/>
      <c r="Q667" s="214"/>
    </row>
    <row r="668" spans="2:17">
      <c r="B668" s="695" t="s">
        <v>2144</v>
      </c>
      <c r="C668" s="424"/>
      <c r="K668" s="424" t="s">
        <v>2875</v>
      </c>
      <c r="L668" s="424"/>
      <c r="Q668" s="214"/>
    </row>
    <row r="669" spans="2:17">
      <c r="B669" s="695" t="s">
        <v>2145</v>
      </c>
      <c r="C669" s="424"/>
      <c r="K669" s="424" t="s">
        <v>2876</v>
      </c>
      <c r="L669" s="424"/>
      <c r="Q669" s="214"/>
    </row>
    <row r="670" spans="2:17">
      <c r="B670" s="695" t="s">
        <v>2146</v>
      </c>
      <c r="C670" s="424"/>
      <c r="K670" s="424" t="s">
        <v>2877</v>
      </c>
      <c r="L670" s="424"/>
      <c r="Q670" s="214"/>
    </row>
    <row r="671" spans="2:17">
      <c r="B671" s="695" t="s">
        <v>2147</v>
      </c>
      <c r="C671" s="424"/>
      <c r="K671" s="424" t="s">
        <v>2878</v>
      </c>
      <c r="L671" s="424"/>
      <c r="Q671" s="214"/>
    </row>
    <row r="672" spans="2:17">
      <c r="B672" s="695" t="s">
        <v>2148</v>
      </c>
      <c r="C672" s="424"/>
      <c r="K672" s="424" t="s">
        <v>2879</v>
      </c>
      <c r="L672" s="424"/>
      <c r="Q672" s="214"/>
    </row>
    <row r="673" spans="2:17">
      <c r="B673" s="695" t="s">
        <v>2149</v>
      </c>
      <c r="C673" s="424"/>
      <c r="K673" s="424" t="s">
        <v>2880</v>
      </c>
      <c r="L673" s="424"/>
      <c r="Q673" s="214"/>
    </row>
    <row r="674" spans="2:17">
      <c r="B674" s="695" t="s">
        <v>2150</v>
      </c>
      <c r="C674" s="424"/>
      <c r="K674" s="424" t="s">
        <v>2881</v>
      </c>
      <c r="L674" s="424"/>
      <c r="Q674" s="214"/>
    </row>
    <row r="675" spans="2:17">
      <c r="B675" s="695" t="s">
        <v>2151</v>
      </c>
      <c r="C675" s="424"/>
      <c r="K675" s="424" t="s">
        <v>2882</v>
      </c>
      <c r="L675" s="424"/>
      <c r="Q675" s="214"/>
    </row>
    <row r="676" spans="2:17">
      <c r="B676" s="695" t="s">
        <v>2152</v>
      </c>
      <c r="C676" s="424"/>
      <c r="K676" s="424" t="s">
        <v>2883</v>
      </c>
      <c r="L676" s="424"/>
      <c r="Q676" s="214"/>
    </row>
    <row r="677" spans="2:17">
      <c r="B677" s="695" t="s">
        <v>2153</v>
      </c>
      <c r="C677" s="424"/>
      <c r="K677" s="424" t="s">
        <v>2884</v>
      </c>
      <c r="L677" s="424"/>
      <c r="Q677" s="214"/>
    </row>
    <row r="678" spans="2:17">
      <c r="B678" s="695" t="s">
        <v>2154</v>
      </c>
      <c r="C678" s="424"/>
      <c r="K678" s="424" t="s">
        <v>2885</v>
      </c>
      <c r="L678" s="424"/>
      <c r="Q678" s="214"/>
    </row>
    <row r="679" spans="2:17">
      <c r="B679" s="695" t="s">
        <v>2155</v>
      </c>
      <c r="C679" s="424"/>
      <c r="K679" s="424" t="s">
        <v>2886</v>
      </c>
      <c r="L679" s="424"/>
      <c r="Q679" s="214"/>
    </row>
    <row r="680" spans="2:17">
      <c r="B680" s="695" t="s">
        <v>2156</v>
      </c>
      <c r="C680" s="424"/>
      <c r="K680" s="424" t="s">
        <v>2887</v>
      </c>
      <c r="L680" s="424"/>
      <c r="Q680" s="214"/>
    </row>
    <row r="681" spans="2:17">
      <c r="B681" s="695" t="s">
        <v>2157</v>
      </c>
      <c r="C681" s="424"/>
      <c r="K681" s="424" t="s">
        <v>2888</v>
      </c>
      <c r="L681" s="424"/>
      <c r="Q681" s="214"/>
    </row>
    <row r="682" spans="2:17">
      <c r="B682" s="695" t="s">
        <v>2158</v>
      </c>
      <c r="C682" s="424"/>
      <c r="K682" s="424" t="s">
        <v>2889</v>
      </c>
      <c r="L682" s="424"/>
      <c r="Q682" s="214"/>
    </row>
    <row r="683" spans="2:17">
      <c r="B683" s="695" t="s">
        <v>2159</v>
      </c>
      <c r="C683" s="424"/>
      <c r="K683" s="424" t="s">
        <v>2890</v>
      </c>
      <c r="L683" s="424"/>
      <c r="Q683" s="214"/>
    </row>
    <row r="684" spans="2:17">
      <c r="B684" s="695" t="s">
        <v>2160</v>
      </c>
      <c r="C684" s="424"/>
      <c r="K684" s="424" t="s">
        <v>2891</v>
      </c>
      <c r="L684" s="424"/>
      <c r="Q684" s="214"/>
    </row>
    <row r="685" spans="2:17">
      <c r="B685" s="695" t="s">
        <v>2161</v>
      </c>
      <c r="C685" s="424"/>
      <c r="K685" s="424" t="s">
        <v>2892</v>
      </c>
      <c r="L685" s="424"/>
      <c r="Q685" s="214"/>
    </row>
    <row r="686" spans="2:17">
      <c r="B686" s="695" t="s">
        <v>2162</v>
      </c>
      <c r="C686" s="424"/>
      <c r="K686" s="424" t="s">
        <v>2893</v>
      </c>
      <c r="L686" s="424"/>
      <c r="Q686" s="214"/>
    </row>
    <row r="687" spans="2:17">
      <c r="B687" s="695" t="s">
        <v>2163</v>
      </c>
      <c r="C687" s="424"/>
      <c r="K687" s="424" t="s">
        <v>2894</v>
      </c>
      <c r="L687" s="424"/>
      <c r="Q687" s="214"/>
    </row>
    <row r="688" spans="2:17">
      <c r="B688" s="695" t="s">
        <v>2164</v>
      </c>
      <c r="C688" s="424"/>
      <c r="K688" s="424" t="s">
        <v>2895</v>
      </c>
      <c r="L688" s="424"/>
      <c r="Q688" s="214"/>
    </row>
    <row r="689" spans="2:17">
      <c r="B689" s="695" t="s">
        <v>2165</v>
      </c>
      <c r="C689" s="424"/>
      <c r="K689" s="424" t="s">
        <v>2896</v>
      </c>
      <c r="L689" s="424"/>
      <c r="Q689" s="214"/>
    </row>
    <row r="690" spans="2:17">
      <c r="B690" s="695" t="s">
        <v>2166</v>
      </c>
      <c r="C690" s="424"/>
      <c r="K690" s="424" t="s">
        <v>2897</v>
      </c>
      <c r="L690" s="424"/>
      <c r="Q690" s="214"/>
    </row>
    <row r="691" spans="2:17">
      <c r="B691" s="695" t="s">
        <v>2167</v>
      </c>
      <c r="C691" s="424"/>
      <c r="K691" s="424" t="s">
        <v>2898</v>
      </c>
      <c r="L691" s="424"/>
      <c r="Q691" s="214"/>
    </row>
    <row r="692" spans="2:17">
      <c r="B692" s="695" t="s">
        <v>2168</v>
      </c>
      <c r="C692" s="424"/>
      <c r="K692" s="424" t="s">
        <v>2899</v>
      </c>
      <c r="L692" s="424"/>
      <c r="Q692" s="214"/>
    </row>
    <row r="693" spans="2:17">
      <c r="B693" s="695" t="s">
        <v>2169</v>
      </c>
      <c r="C693" s="424"/>
      <c r="K693" s="424" t="s">
        <v>2900</v>
      </c>
      <c r="L693" s="424"/>
      <c r="Q693" s="214"/>
    </row>
    <row r="694" spans="2:17">
      <c r="B694" s="695" t="s">
        <v>2170</v>
      </c>
      <c r="C694" s="424"/>
      <c r="Q694" s="214"/>
    </row>
    <row r="695" spans="2:17">
      <c r="B695" s="695" t="s">
        <v>2171</v>
      </c>
      <c r="C695" s="424"/>
      <c r="Q695" s="214"/>
    </row>
    <row r="696" spans="2:17">
      <c r="B696" s="695" t="s">
        <v>2172</v>
      </c>
      <c r="C696" s="424"/>
      <c r="Q696" s="214"/>
    </row>
    <row r="697" spans="2:17">
      <c r="B697" s="695" t="s">
        <v>2173</v>
      </c>
      <c r="C697" s="424"/>
      <c r="Q697" s="214"/>
    </row>
    <row r="698" spans="2:17">
      <c r="B698" s="695" t="s">
        <v>2174</v>
      </c>
      <c r="C698" s="424"/>
      <c r="Q698" s="214"/>
    </row>
    <row r="699" spans="2:17">
      <c r="B699" s="695" t="s">
        <v>2175</v>
      </c>
      <c r="C699" s="424"/>
      <c r="Q699" s="214"/>
    </row>
    <row r="700" spans="2:17">
      <c r="B700" s="695" t="s">
        <v>2176</v>
      </c>
      <c r="C700" s="424"/>
      <c r="Q700" s="214"/>
    </row>
    <row r="701" spans="2:17">
      <c r="B701" s="695" t="s">
        <v>2177</v>
      </c>
      <c r="C701" s="424"/>
      <c r="Q701" s="214"/>
    </row>
    <row r="702" spans="2:17">
      <c r="B702" s="695" t="s">
        <v>2178</v>
      </c>
      <c r="C702" s="424"/>
      <c r="Q702" s="214"/>
    </row>
    <row r="703" spans="2:17">
      <c r="B703" s="695" t="s">
        <v>2179</v>
      </c>
      <c r="C703" s="424"/>
      <c r="Q703" s="214"/>
    </row>
    <row r="704" spans="2:17">
      <c r="B704" s="695" t="s">
        <v>2180</v>
      </c>
      <c r="C704" s="424"/>
      <c r="Q704" s="214"/>
    </row>
    <row r="705" spans="2:17">
      <c r="B705" s="695" t="s">
        <v>2181</v>
      </c>
      <c r="C705" s="424"/>
      <c r="Q705" s="214"/>
    </row>
    <row r="706" spans="2:17">
      <c r="B706" s="695" t="s">
        <v>2182</v>
      </c>
      <c r="C706" s="424"/>
      <c r="Q706" s="214"/>
    </row>
    <row r="707" spans="2:17">
      <c r="B707" s="695" t="s">
        <v>2183</v>
      </c>
      <c r="C707" s="424"/>
      <c r="Q707" s="214"/>
    </row>
    <row r="708" spans="2:17">
      <c r="B708" s="695" t="s">
        <v>2184</v>
      </c>
      <c r="C708" s="424"/>
      <c r="Q708" s="214"/>
    </row>
    <row r="709" spans="2:17">
      <c r="B709" s="695" t="s">
        <v>2185</v>
      </c>
      <c r="C709" s="424"/>
      <c r="Q709" s="214"/>
    </row>
    <row r="710" spans="2:17">
      <c r="B710" s="695" t="s">
        <v>2186</v>
      </c>
      <c r="C710" s="424"/>
      <c r="Q710" s="214"/>
    </row>
    <row r="711" spans="2:17">
      <c r="B711" s="695" t="s">
        <v>2187</v>
      </c>
      <c r="C711" s="424"/>
      <c r="Q711" s="214"/>
    </row>
    <row r="712" spans="2:17">
      <c r="B712" s="695" t="s">
        <v>2188</v>
      </c>
      <c r="C712" s="424"/>
      <c r="Q712" s="214"/>
    </row>
    <row r="713" spans="2:17">
      <c r="B713" s="695" t="s">
        <v>2189</v>
      </c>
      <c r="C713" s="424"/>
      <c r="Q713" s="214"/>
    </row>
    <row r="714" spans="2:17">
      <c r="B714" s="695" t="s">
        <v>2190</v>
      </c>
      <c r="C714" s="424"/>
      <c r="Q714" s="214"/>
    </row>
    <row r="715" spans="2:17">
      <c r="B715" s="695" t="s">
        <v>2191</v>
      </c>
      <c r="C715" s="424"/>
      <c r="Q715" s="214"/>
    </row>
    <row r="716" spans="2:17">
      <c r="B716" s="695" t="s">
        <v>2192</v>
      </c>
      <c r="C716" s="424"/>
      <c r="Q716" s="214"/>
    </row>
    <row r="717" spans="2:17">
      <c r="B717" s="695" t="s">
        <v>2193</v>
      </c>
      <c r="C717" s="424"/>
      <c r="Q717" s="214"/>
    </row>
    <row r="718" spans="2:17">
      <c r="B718" s="695" t="s">
        <v>2194</v>
      </c>
      <c r="C718" s="424"/>
      <c r="Q718" s="214"/>
    </row>
    <row r="719" spans="2:17">
      <c r="B719" s="695" t="s">
        <v>2195</v>
      </c>
      <c r="C719" s="424"/>
      <c r="Q719" s="214"/>
    </row>
    <row r="720" spans="2:17">
      <c r="B720" s="695" t="s">
        <v>2196</v>
      </c>
      <c r="C720" s="424"/>
      <c r="Q720" s="214"/>
    </row>
    <row r="721" spans="2:17">
      <c r="B721" s="695" t="s">
        <v>2197</v>
      </c>
      <c r="C721" s="424"/>
      <c r="Q721" s="214"/>
    </row>
    <row r="722" spans="2:17">
      <c r="B722" s="695" t="s">
        <v>2198</v>
      </c>
      <c r="C722" s="424"/>
      <c r="Q722" s="214"/>
    </row>
    <row r="723" spans="2:17">
      <c r="B723" s="695" t="s">
        <v>2199</v>
      </c>
      <c r="C723" s="424"/>
      <c r="Q723" s="214"/>
    </row>
    <row r="724" spans="2:17">
      <c r="B724" s="695" t="s">
        <v>2200</v>
      </c>
      <c r="C724" s="424"/>
      <c r="Q724" s="214"/>
    </row>
    <row r="725" spans="2:17">
      <c r="B725" s="695" t="s">
        <v>2201</v>
      </c>
      <c r="C725" s="424"/>
      <c r="Q725" s="214"/>
    </row>
    <row r="726" spans="2:17">
      <c r="B726" s="695" t="s">
        <v>2202</v>
      </c>
      <c r="C726" s="424"/>
      <c r="Q726" s="214"/>
    </row>
    <row r="727" spans="2:17">
      <c r="B727" s="695" t="s">
        <v>2203</v>
      </c>
      <c r="C727" s="424"/>
      <c r="Q727" s="214"/>
    </row>
    <row r="728" spans="2:17">
      <c r="B728" s="695" t="s">
        <v>2204</v>
      </c>
      <c r="C728" s="424"/>
      <c r="Q728" s="214"/>
    </row>
    <row r="729" spans="2:17">
      <c r="B729" s="695" t="s">
        <v>2205</v>
      </c>
      <c r="C729" s="424"/>
      <c r="Q729" s="214"/>
    </row>
    <row r="730" spans="2:17">
      <c r="B730" s="695" t="s">
        <v>2206</v>
      </c>
      <c r="C730" s="424"/>
      <c r="Q730" s="214"/>
    </row>
    <row r="731" spans="2:17">
      <c r="B731" s="695" t="s">
        <v>2207</v>
      </c>
      <c r="C731" s="424"/>
      <c r="Q731" s="214"/>
    </row>
    <row r="732" spans="2:17">
      <c r="B732" s="695" t="s">
        <v>2208</v>
      </c>
      <c r="C732" s="424"/>
      <c r="Q732" s="214"/>
    </row>
    <row r="733" spans="2:17">
      <c r="B733" s="695" t="s">
        <v>2209</v>
      </c>
      <c r="C733" s="424"/>
      <c r="Q733" s="214"/>
    </row>
    <row r="734" spans="2:17">
      <c r="B734" s="695" t="s">
        <v>2210</v>
      </c>
      <c r="C734" s="424"/>
      <c r="Q734" s="214"/>
    </row>
    <row r="735" spans="2:17">
      <c r="B735" s="695" t="s">
        <v>2211</v>
      </c>
      <c r="C735" s="424"/>
      <c r="Q735" s="214"/>
    </row>
    <row r="736" spans="2:17">
      <c r="B736" s="695" t="s">
        <v>2212</v>
      </c>
      <c r="C736" s="424"/>
      <c r="Q736" s="214"/>
    </row>
    <row r="737" spans="2:17">
      <c r="B737" s="695" t="s">
        <v>2213</v>
      </c>
      <c r="C737" s="424"/>
      <c r="Q737" s="214"/>
    </row>
    <row r="738" spans="2:17">
      <c r="B738" s="695" t="s">
        <v>2214</v>
      </c>
      <c r="C738" s="424"/>
      <c r="Q738" s="214"/>
    </row>
    <row r="739" spans="2:17">
      <c r="B739" s="695" t="s">
        <v>2215</v>
      </c>
      <c r="C739" s="424"/>
      <c r="Q739" s="214"/>
    </row>
    <row r="740" spans="2:17">
      <c r="B740" s="695" t="s">
        <v>2216</v>
      </c>
      <c r="C740" s="424"/>
      <c r="Q740" s="214"/>
    </row>
    <row r="741" spans="2:17">
      <c r="B741" s="695" t="s">
        <v>2217</v>
      </c>
      <c r="C741" s="424"/>
      <c r="Q741" s="214"/>
    </row>
    <row r="742" spans="2:17">
      <c r="B742" s="695" t="s">
        <v>2218</v>
      </c>
      <c r="C742" s="424"/>
      <c r="Q742" s="214"/>
    </row>
    <row r="743" spans="2:17">
      <c r="B743" s="695" t="s">
        <v>2219</v>
      </c>
      <c r="C743" s="424"/>
      <c r="Q743" s="214"/>
    </row>
    <row r="744" spans="2:17">
      <c r="B744" s="695" t="s">
        <v>2220</v>
      </c>
      <c r="C744" s="424"/>
      <c r="Q744" s="214"/>
    </row>
    <row r="745" spans="2:17">
      <c r="B745" s="695" t="s">
        <v>2221</v>
      </c>
      <c r="C745" s="424"/>
      <c r="Q745" s="214"/>
    </row>
    <row r="746" spans="2:17">
      <c r="B746" s="695" t="s">
        <v>2222</v>
      </c>
      <c r="C746" s="424"/>
      <c r="Q746" s="214"/>
    </row>
    <row r="747" spans="2:17">
      <c r="B747" s="695" t="s">
        <v>2223</v>
      </c>
      <c r="C747" s="424"/>
      <c r="Q747" s="214"/>
    </row>
    <row r="748" spans="2:17">
      <c r="B748" s="695" t="s">
        <v>2224</v>
      </c>
      <c r="C748" s="424"/>
      <c r="Q748" s="214"/>
    </row>
    <row r="749" spans="2:17">
      <c r="B749" s="695" t="s">
        <v>2225</v>
      </c>
      <c r="C749" s="424"/>
      <c r="Q749" s="214"/>
    </row>
    <row r="750" spans="2:17">
      <c r="B750" s="695" t="s">
        <v>2226</v>
      </c>
      <c r="C750" s="424"/>
      <c r="Q750" s="214"/>
    </row>
    <row r="751" spans="2:17">
      <c r="B751" s="695" t="s">
        <v>2227</v>
      </c>
      <c r="C751" s="424"/>
      <c r="Q751" s="214"/>
    </row>
    <row r="752" spans="2:17">
      <c r="B752" s="695" t="s">
        <v>2228</v>
      </c>
      <c r="C752" s="424"/>
      <c r="Q752" s="214"/>
    </row>
    <row r="753" spans="2:17">
      <c r="B753" s="695" t="s">
        <v>2229</v>
      </c>
      <c r="C753" s="424"/>
      <c r="Q753" s="214"/>
    </row>
    <row r="754" spans="2:17">
      <c r="B754" s="695" t="s">
        <v>2230</v>
      </c>
      <c r="C754" s="424"/>
      <c r="Q754" s="214"/>
    </row>
    <row r="755" spans="2:17">
      <c r="B755" s="695" t="s">
        <v>2231</v>
      </c>
      <c r="C755" s="424"/>
      <c r="Q755" s="214"/>
    </row>
    <row r="756" spans="2:17">
      <c r="B756" s="695" t="s">
        <v>2232</v>
      </c>
      <c r="C756" s="424"/>
      <c r="Q756" s="214"/>
    </row>
    <row r="757" spans="2:17">
      <c r="B757" s="695" t="s">
        <v>2233</v>
      </c>
      <c r="C757" s="424"/>
      <c r="Q757" s="214"/>
    </row>
    <row r="758" spans="2:17">
      <c r="B758" s="695" t="s">
        <v>2234</v>
      </c>
      <c r="C758" s="424"/>
      <c r="Q758" s="214"/>
    </row>
    <row r="759" spans="2:17">
      <c r="B759" s="695" t="s">
        <v>2235</v>
      </c>
      <c r="C759" s="424"/>
      <c r="Q759" s="214"/>
    </row>
    <row r="760" spans="2:17" ht="15.75" thickBot="1">
      <c r="B760" s="701" t="s">
        <v>2236</v>
      </c>
      <c r="C760" s="696"/>
      <c r="D760" s="216"/>
      <c r="E760" s="216"/>
      <c r="F760" s="216"/>
      <c r="G760" s="216"/>
      <c r="H760" s="216"/>
      <c r="I760" s="216"/>
      <c r="J760" s="216"/>
      <c r="K760" s="216"/>
      <c r="L760" s="216"/>
      <c r="M760" s="216"/>
      <c r="N760" s="216"/>
      <c r="O760" s="216"/>
      <c r="P760" s="216"/>
      <c r="Q760" s="217"/>
    </row>
  </sheetData>
  <sheetProtection algorithmName="SHA-512" hashValue="+6cKI6MbxUAM+HuoFwI0EC3VkSAVvL8oKe4h2qPjQhz0uMwaja3mquXSrrVWoQm2WYN1n73OTnpxmLA51qNXEg==" saltValue="H0/P15wzr2n9++OFdFTIOA==" spinCount="100000" sheet="1" objects="1" scenarios="1" autoFilter="0"/>
  <mergeCells count="1">
    <mergeCell ref="B3:P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42"/>
  <sheetViews>
    <sheetView tabSelected="1" zoomScale="110" zoomScaleNormal="110" workbookViewId="0">
      <selection activeCell="P8" sqref="P8"/>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7"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4"/>
      <c r="B2" s="4"/>
      <c r="C2" s="4"/>
      <c r="D2" s="4"/>
      <c r="E2" s="4"/>
      <c r="F2" s="4"/>
      <c r="G2" s="4"/>
      <c r="H2" s="4"/>
      <c r="I2" s="4"/>
    </row>
    <row r="3" spans="1:16">
      <c r="C3" s="5"/>
      <c r="N3" s="6" t="s">
        <v>0</v>
      </c>
    </row>
    <row r="4" spans="1:16">
      <c r="N4" s="2" t="s">
        <v>1</v>
      </c>
      <c r="O4" s="3" t="s">
        <v>2</v>
      </c>
      <c r="P4" s="2" t="s">
        <v>1074</v>
      </c>
    </row>
    <row r="5" spans="1:16">
      <c r="N5" s="312">
        <v>5</v>
      </c>
      <c r="O5" s="8">
        <v>44356</v>
      </c>
      <c r="P5" s="7" t="s">
        <v>1203</v>
      </c>
    </row>
    <row r="6" spans="1:16">
      <c r="N6" s="312">
        <v>5.0999999999999996</v>
      </c>
      <c r="O6" s="8">
        <v>44379</v>
      </c>
      <c r="P6" s="7" t="s">
        <v>3348</v>
      </c>
    </row>
    <row r="7" spans="1:16">
      <c r="N7" s="7">
        <v>5.2</v>
      </c>
      <c r="O7" s="8">
        <v>44645</v>
      </c>
      <c r="P7" s="7" t="s">
        <v>3348</v>
      </c>
    </row>
    <row r="8" spans="1:16" ht="36">
      <c r="A8" s="711" t="s">
        <v>1018</v>
      </c>
      <c r="B8" s="711"/>
      <c r="C8" s="711"/>
      <c r="D8" s="711"/>
      <c r="E8" s="711"/>
      <c r="F8" s="711"/>
      <c r="G8" s="711"/>
      <c r="H8" s="711"/>
      <c r="I8" s="711"/>
      <c r="N8" s="7">
        <v>5.3</v>
      </c>
      <c r="O8" s="8">
        <v>45187</v>
      </c>
      <c r="P8" s="7" t="s">
        <v>3348</v>
      </c>
    </row>
    <row r="9" spans="1:16" ht="36">
      <c r="A9" s="711" t="s">
        <v>7</v>
      </c>
      <c r="B9" s="711"/>
      <c r="C9" s="711"/>
      <c r="D9" s="711"/>
      <c r="E9" s="711"/>
      <c r="F9" s="711"/>
      <c r="G9" s="711"/>
      <c r="H9" s="711"/>
      <c r="I9" s="711"/>
      <c r="N9" s="7"/>
      <c r="O9" s="8"/>
      <c r="P9" s="7"/>
    </row>
    <row r="10" spans="1:16">
      <c r="N10" s="7"/>
      <c r="O10" s="8"/>
      <c r="P10" s="7"/>
    </row>
    <row r="13" spans="1:16">
      <c r="B13" s="9" t="s">
        <v>394</v>
      </c>
      <c r="D13" s="712">
        <f>'DEV Info'!D6</f>
        <v>0</v>
      </c>
      <c r="E13" s="712"/>
      <c r="F13" s="712"/>
      <c r="G13" s="712"/>
      <c r="H13" s="712"/>
    </row>
    <row r="16" spans="1:16">
      <c r="N16" s="9" t="s">
        <v>3</v>
      </c>
    </row>
    <row r="18" spans="1:15">
      <c r="O18" s="10" t="s">
        <v>4</v>
      </c>
    </row>
    <row r="22" spans="1:15">
      <c r="N22" s="9" t="s">
        <v>851</v>
      </c>
    </row>
    <row r="23" spans="1:15">
      <c r="N23" s="2" t="s">
        <v>1205</v>
      </c>
    </row>
    <row r="24" spans="1:15">
      <c r="A24" s="9"/>
      <c r="N24" s="2" t="s">
        <v>852</v>
      </c>
    </row>
    <row r="25" spans="1:15">
      <c r="N25" s="2" t="s">
        <v>853</v>
      </c>
    </row>
    <row r="29" spans="1:15">
      <c r="A29" s="12"/>
    </row>
    <row r="30" spans="1:15">
      <c r="A30" s="12"/>
    </row>
    <row r="31" spans="1:15">
      <c r="O31" s="2"/>
    </row>
    <row r="32" spans="1:15" ht="15.75" thickBot="1">
      <c r="A32" s="11"/>
      <c r="B32" s="11"/>
      <c r="C32" s="11"/>
      <c r="D32" s="11"/>
      <c r="E32" s="11"/>
      <c r="F32" s="11"/>
      <c r="G32" s="11"/>
      <c r="H32" s="11"/>
      <c r="I32" s="11"/>
    </row>
    <row r="35" spans="6:15">
      <c r="F35" s="2" t="s">
        <v>1204</v>
      </c>
    </row>
    <row r="36" spans="6:15">
      <c r="F36" s="2" t="s">
        <v>5</v>
      </c>
      <c r="O36" s="2"/>
    </row>
    <row r="37" spans="6:15">
      <c r="F37" s="2" t="s">
        <v>6</v>
      </c>
    </row>
    <row r="38" spans="6:15">
      <c r="O38" s="2"/>
    </row>
    <row r="39" spans="6:15">
      <c r="O39" s="2"/>
    </row>
    <row r="40" spans="6:15">
      <c r="O40" s="2"/>
    </row>
    <row r="41" spans="6:15">
      <c r="O41" s="2"/>
    </row>
    <row r="42" spans="6:15">
      <c r="O42" s="2"/>
    </row>
  </sheetData>
  <sheetProtection algorithmName="SHA-512" hashValue="q2YuUsW6Z4ZW1vUzxUsJ83LTUqKjOphmH9GUrzUGFlvnmlQZon/AJNGL70b2WCZU3ShVLlVhjFw1qN37a5p+cQ==" saltValue="zek0suzbnllWZmBB3E2//A==" spinCount="100000" sheet="1" objects="1" scenarios="1" autoFilter="0"/>
  <mergeCells count="3">
    <mergeCell ref="A8:I8"/>
    <mergeCell ref="A9:I9"/>
    <mergeCell ref="D13:H13"/>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F134"/>
  <sheetViews>
    <sheetView topLeftCell="K28" workbookViewId="0">
      <selection activeCell="AE2" sqref="AE2:AE52"/>
    </sheetView>
  </sheetViews>
  <sheetFormatPr defaultRowHeight="15"/>
  <cols>
    <col min="57" max="57" width="28.42578125" customWidth="1"/>
  </cols>
  <sheetData>
    <row r="2" spans="3:58">
      <c r="C2" s="310" t="s">
        <v>560</v>
      </c>
      <c r="D2">
        <v>1</v>
      </c>
      <c r="E2" s="310" t="s">
        <v>734</v>
      </c>
      <c r="F2">
        <v>2</v>
      </c>
      <c r="G2" s="310" t="s">
        <v>600</v>
      </c>
      <c r="H2">
        <v>1</v>
      </c>
      <c r="I2" s="310" t="s">
        <v>609</v>
      </c>
      <c r="J2">
        <v>1</v>
      </c>
      <c r="K2" s="310" t="s">
        <v>207</v>
      </c>
      <c r="L2">
        <v>1</v>
      </c>
      <c r="M2" s="310" t="s">
        <v>207</v>
      </c>
      <c r="N2">
        <v>1</v>
      </c>
      <c r="O2" s="310" t="s">
        <v>592</v>
      </c>
      <c r="P2">
        <v>1</v>
      </c>
      <c r="Q2" s="310" t="s">
        <v>567</v>
      </c>
      <c r="R2">
        <v>13</v>
      </c>
      <c r="S2" s="310" t="s">
        <v>581</v>
      </c>
      <c r="T2">
        <v>6</v>
      </c>
      <c r="U2" s="310" t="s">
        <v>1315</v>
      </c>
      <c r="V2">
        <v>12</v>
      </c>
      <c r="W2" s="310" t="s">
        <v>618</v>
      </c>
      <c r="X2">
        <v>5</v>
      </c>
      <c r="Y2" s="310" t="s">
        <v>650</v>
      </c>
      <c r="Z2">
        <v>1</v>
      </c>
      <c r="AA2" s="310" t="s">
        <v>1365</v>
      </c>
      <c r="AB2">
        <v>65</v>
      </c>
      <c r="AC2" s="310" t="s">
        <v>1388</v>
      </c>
      <c r="AD2">
        <v>70</v>
      </c>
      <c r="AE2" s="310" t="s">
        <v>905</v>
      </c>
      <c r="AF2">
        <v>1</v>
      </c>
      <c r="AG2" s="310" t="s">
        <v>723</v>
      </c>
      <c r="AH2">
        <v>1</v>
      </c>
      <c r="AI2" s="310" t="s">
        <v>1317</v>
      </c>
      <c r="AJ2">
        <v>2</v>
      </c>
      <c r="AK2" s="310" t="s">
        <v>427</v>
      </c>
      <c r="AL2">
        <v>88</v>
      </c>
      <c r="AM2" s="310" t="s">
        <v>260</v>
      </c>
      <c r="AN2">
        <v>1</v>
      </c>
      <c r="AO2" s="310" t="s">
        <v>565</v>
      </c>
      <c r="AP2">
        <v>1</v>
      </c>
      <c r="AQ2" s="310" t="s">
        <v>582</v>
      </c>
      <c r="AR2">
        <v>5</v>
      </c>
      <c r="AS2" s="310" t="s">
        <v>1441</v>
      </c>
      <c r="AT2">
        <v>4</v>
      </c>
      <c r="AU2" s="310" t="s">
        <v>1139</v>
      </c>
      <c r="AV2">
        <v>1</v>
      </c>
      <c r="AW2" s="310" t="s">
        <v>3230</v>
      </c>
      <c r="AX2">
        <v>140</v>
      </c>
      <c r="AY2" s="310" t="s">
        <v>3235</v>
      </c>
      <c r="AZ2">
        <v>137</v>
      </c>
      <c r="BA2" s="310" t="s">
        <v>3238</v>
      </c>
      <c r="BB2">
        <v>105</v>
      </c>
      <c r="BC2" s="310" t="s">
        <v>1339</v>
      </c>
      <c r="BD2">
        <v>143</v>
      </c>
      <c r="BE2" s="310" t="s">
        <v>3285</v>
      </c>
      <c r="BF2">
        <v>1</v>
      </c>
    </row>
    <row r="3" spans="3:58">
      <c r="C3" s="310" t="s">
        <v>561</v>
      </c>
      <c r="D3">
        <v>3</v>
      </c>
      <c r="E3" s="310" t="s">
        <v>731</v>
      </c>
      <c r="F3">
        <v>4</v>
      </c>
      <c r="G3" s="310" t="s">
        <v>601</v>
      </c>
      <c r="H3">
        <v>2</v>
      </c>
      <c r="I3" s="310" t="s">
        <v>610</v>
      </c>
      <c r="J3">
        <v>4</v>
      </c>
      <c r="K3" s="310" t="s">
        <v>209</v>
      </c>
      <c r="L3">
        <v>2</v>
      </c>
      <c r="M3" s="310" t="s">
        <v>209</v>
      </c>
      <c r="N3">
        <v>2</v>
      </c>
      <c r="O3" s="310" t="s">
        <v>593</v>
      </c>
      <c r="P3">
        <v>2</v>
      </c>
      <c r="Q3" s="310" t="s">
        <v>1142</v>
      </c>
      <c r="R3">
        <v>1</v>
      </c>
      <c r="S3" s="310" t="s">
        <v>1390</v>
      </c>
      <c r="T3">
        <v>10</v>
      </c>
      <c r="U3" s="310" t="s">
        <v>1156</v>
      </c>
      <c r="V3">
        <v>7</v>
      </c>
      <c r="W3" s="310" t="s">
        <v>583</v>
      </c>
      <c r="X3">
        <v>38</v>
      </c>
      <c r="Y3" s="310" t="s">
        <v>651</v>
      </c>
      <c r="Z3">
        <v>2</v>
      </c>
      <c r="AA3" s="310" t="s">
        <v>1366</v>
      </c>
      <c r="AB3">
        <v>66</v>
      </c>
      <c r="AC3" s="310" t="s">
        <v>1387</v>
      </c>
      <c r="AD3">
        <v>69</v>
      </c>
      <c r="AE3" s="310" t="s">
        <v>906</v>
      </c>
      <c r="AF3">
        <v>2</v>
      </c>
      <c r="AG3" s="310" t="s">
        <v>724</v>
      </c>
      <c r="AH3">
        <v>2</v>
      </c>
      <c r="AI3" s="310" t="s">
        <v>1318</v>
      </c>
      <c r="AJ3">
        <v>4</v>
      </c>
      <c r="AK3" s="310" t="s">
        <v>428</v>
      </c>
      <c r="AL3">
        <v>10</v>
      </c>
      <c r="AM3" s="310" t="s">
        <v>590</v>
      </c>
      <c r="AN3">
        <v>3</v>
      </c>
      <c r="AO3" s="310" t="s">
        <v>566</v>
      </c>
      <c r="AP3">
        <v>2</v>
      </c>
      <c r="AQ3" s="310" t="s">
        <v>585</v>
      </c>
      <c r="AR3">
        <v>1</v>
      </c>
      <c r="AS3" s="310" t="s">
        <v>1442</v>
      </c>
      <c r="AT3">
        <v>3</v>
      </c>
      <c r="AU3" s="310" t="s">
        <v>1150</v>
      </c>
      <c r="AV3">
        <v>2</v>
      </c>
      <c r="AW3" s="310" t="s">
        <v>3231</v>
      </c>
      <c r="AX3">
        <v>141</v>
      </c>
      <c r="AY3" s="310" t="s">
        <v>3236</v>
      </c>
      <c r="AZ3">
        <v>138</v>
      </c>
      <c r="BA3" s="310" t="s">
        <v>3239</v>
      </c>
      <c r="BB3">
        <v>106</v>
      </c>
      <c r="BC3" s="310" t="s">
        <v>1340</v>
      </c>
      <c r="BD3">
        <v>144</v>
      </c>
      <c r="BE3" s="310" t="s">
        <v>3286</v>
      </c>
      <c r="BF3">
        <v>3</v>
      </c>
    </row>
    <row r="4" spans="3:58">
      <c r="C4" s="310" t="s">
        <v>1076</v>
      </c>
      <c r="D4">
        <v>6</v>
      </c>
      <c r="E4" s="310" t="s">
        <v>736</v>
      </c>
      <c r="F4">
        <v>5</v>
      </c>
      <c r="G4" s="310" t="s">
        <v>602</v>
      </c>
      <c r="H4">
        <v>3</v>
      </c>
      <c r="I4" s="310" t="s">
        <v>611</v>
      </c>
      <c r="J4">
        <v>2</v>
      </c>
      <c r="K4" s="310" t="s">
        <v>608</v>
      </c>
      <c r="L4">
        <v>3</v>
      </c>
      <c r="M4" s="310" t="s">
        <v>607</v>
      </c>
      <c r="N4">
        <v>3</v>
      </c>
      <c r="O4" s="310" t="s">
        <v>582</v>
      </c>
      <c r="P4">
        <v>8</v>
      </c>
      <c r="Q4" s="310" t="s">
        <v>1143</v>
      </c>
      <c r="R4">
        <v>6</v>
      </c>
      <c r="S4" s="310" t="s">
        <v>1391</v>
      </c>
      <c r="T4">
        <v>2</v>
      </c>
      <c r="U4" s="310" t="s">
        <v>1157</v>
      </c>
      <c r="V4">
        <v>8</v>
      </c>
      <c r="W4" s="310" t="s">
        <v>619</v>
      </c>
      <c r="X4">
        <v>6</v>
      </c>
      <c r="Y4" s="310" t="s">
        <v>582</v>
      </c>
      <c r="Z4">
        <v>7</v>
      </c>
      <c r="AA4" s="310" t="s">
        <v>1367</v>
      </c>
      <c r="AB4">
        <v>67</v>
      </c>
      <c r="AC4" s="310" t="s">
        <v>1389</v>
      </c>
      <c r="AD4">
        <v>71</v>
      </c>
      <c r="AE4" s="310" t="s">
        <v>907</v>
      </c>
      <c r="AF4">
        <v>3</v>
      </c>
      <c r="AG4" s="310" t="s">
        <v>725</v>
      </c>
      <c r="AH4">
        <v>5</v>
      </c>
      <c r="AI4" s="310" t="s">
        <v>1319</v>
      </c>
      <c r="AJ4">
        <v>3</v>
      </c>
      <c r="AK4" s="310" t="s">
        <v>429</v>
      </c>
      <c r="AL4">
        <v>15</v>
      </c>
      <c r="AM4" s="310" t="s">
        <v>591</v>
      </c>
      <c r="AN4">
        <v>5</v>
      </c>
      <c r="AQ4" s="310" t="s">
        <v>586</v>
      </c>
      <c r="AR4">
        <v>6</v>
      </c>
      <c r="AU4" s="310" t="s">
        <v>1151</v>
      </c>
      <c r="AV4">
        <v>3</v>
      </c>
      <c r="AW4" s="310" t="s">
        <v>3232</v>
      </c>
      <c r="AX4">
        <v>142</v>
      </c>
      <c r="AY4" s="310" t="s">
        <v>3237</v>
      </c>
      <c r="AZ4">
        <v>139</v>
      </c>
      <c r="BA4" s="310" t="s">
        <v>3240</v>
      </c>
      <c r="BB4">
        <v>107</v>
      </c>
      <c r="BE4" s="310" t="s">
        <v>3287</v>
      </c>
      <c r="BF4">
        <v>4</v>
      </c>
    </row>
    <row r="5" spans="3:58">
      <c r="C5" s="310" t="s">
        <v>562</v>
      </c>
      <c r="D5">
        <v>2</v>
      </c>
      <c r="E5" s="310" t="s">
        <v>1312</v>
      </c>
      <c r="F5">
        <v>13</v>
      </c>
      <c r="G5" s="310" t="s">
        <v>603</v>
      </c>
      <c r="H5">
        <v>4</v>
      </c>
      <c r="I5" s="310" t="s">
        <v>612</v>
      </c>
      <c r="J5">
        <v>3</v>
      </c>
      <c r="M5" s="310" t="s">
        <v>1056</v>
      </c>
      <c r="N5">
        <v>4</v>
      </c>
      <c r="O5" s="310" t="s">
        <v>594</v>
      </c>
      <c r="P5">
        <v>3</v>
      </c>
      <c r="Q5" s="310" t="s">
        <v>897</v>
      </c>
      <c r="R5">
        <v>8</v>
      </c>
      <c r="S5" s="310" t="s">
        <v>1392</v>
      </c>
      <c r="T5">
        <v>3</v>
      </c>
      <c r="U5" s="310" t="s">
        <v>1158</v>
      </c>
      <c r="V5">
        <v>9</v>
      </c>
      <c r="W5" s="310" t="s">
        <v>620</v>
      </c>
      <c r="X5">
        <v>7</v>
      </c>
      <c r="Y5" s="310" t="s">
        <v>652</v>
      </c>
      <c r="Z5">
        <v>10</v>
      </c>
      <c r="AA5" s="310" t="s">
        <v>1368</v>
      </c>
      <c r="AB5">
        <v>68</v>
      </c>
      <c r="AC5" s="310" t="s">
        <v>582</v>
      </c>
      <c r="AD5">
        <v>72</v>
      </c>
      <c r="AE5" s="310" t="s">
        <v>908</v>
      </c>
      <c r="AF5">
        <v>4</v>
      </c>
      <c r="AG5" s="310" t="s">
        <v>726</v>
      </c>
      <c r="AH5">
        <v>4</v>
      </c>
      <c r="AI5" s="310" t="s">
        <v>613</v>
      </c>
      <c r="AJ5">
        <v>6</v>
      </c>
      <c r="AK5" s="310" t="s">
        <v>430</v>
      </c>
      <c r="AL5">
        <v>16</v>
      </c>
      <c r="AM5" s="310" t="s">
        <v>582</v>
      </c>
      <c r="AN5">
        <v>2</v>
      </c>
      <c r="AQ5" s="310" t="s">
        <v>587</v>
      </c>
      <c r="AR5">
        <v>2</v>
      </c>
      <c r="AU5" s="310" t="s">
        <v>1152</v>
      </c>
      <c r="AV5">
        <v>4</v>
      </c>
      <c r="BA5" s="310" t="s">
        <v>3241</v>
      </c>
      <c r="BB5">
        <v>108</v>
      </c>
      <c r="BE5" s="310" t="s">
        <v>3288</v>
      </c>
      <c r="BF5">
        <v>11</v>
      </c>
    </row>
    <row r="6" spans="3:58">
      <c r="C6" s="310" t="s">
        <v>563</v>
      </c>
      <c r="D6">
        <v>4</v>
      </c>
      <c r="E6" s="310" t="s">
        <v>737</v>
      </c>
      <c r="F6">
        <v>7</v>
      </c>
      <c r="G6" s="310" t="s">
        <v>604</v>
      </c>
      <c r="H6">
        <v>5</v>
      </c>
      <c r="O6" s="310" t="s">
        <v>595</v>
      </c>
      <c r="P6">
        <v>4</v>
      </c>
      <c r="Q6" s="310" t="s">
        <v>1144</v>
      </c>
      <c r="R6">
        <v>2</v>
      </c>
      <c r="S6" s="310" t="s">
        <v>583</v>
      </c>
      <c r="T6">
        <v>4</v>
      </c>
      <c r="U6" s="310" t="s">
        <v>1159</v>
      </c>
      <c r="V6">
        <v>10</v>
      </c>
      <c r="W6" s="310" t="s">
        <v>621</v>
      </c>
      <c r="X6">
        <v>8</v>
      </c>
      <c r="Y6" s="310" t="s">
        <v>653</v>
      </c>
      <c r="Z6">
        <v>3</v>
      </c>
      <c r="AE6" s="310" t="s">
        <v>909</v>
      </c>
      <c r="AF6">
        <v>5</v>
      </c>
      <c r="AG6" s="310" t="s">
        <v>727</v>
      </c>
      <c r="AH6">
        <v>6</v>
      </c>
      <c r="AI6" s="310" t="s">
        <v>614</v>
      </c>
      <c r="AJ6">
        <v>5</v>
      </c>
      <c r="AK6" s="310" t="s">
        <v>431</v>
      </c>
      <c r="AL6">
        <v>17</v>
      </c>
      <c r="AM6" s="310" t="s">
        <v>310</v>
      </c>
      <c r="AN6">
        <v>4</v>
      </c>
      <c r="AQ6" s="310" t="s">
        <v>588</v>
      </c>
      <c r="AR6">
        <v>3</v>
      </c>
      <c r="AU6" s="310" t="s">
        <v>1140</v>
      </c>
      <c r="AV6">
        <v>5</v>
      </c>
      <c r="BA6" s="310" t="s">
        <v>3242</v>
      </c>
      <c r="BB6">
        <v>109</v>
      </c>
      <c r="BE6" s="310" t="s">
        <v>3289</v>
      </c>
      <c r="BF6">
        <v>10</v>
      </c>
    </row>
    <row r="7" spans="3:58">
      <c r="C7" s="310" t="s">
        <v>564</v>
      </c>
      <c r="D7">
        <v>5</v>
      </c>
      <c r="E7" s="310" t="s">
        <v>738</v>
      </c>
      <c r="F7">
        <v>8</v>
      </c>
      <c r="G7" s="310" t="s">
        <v>605</v>
      </c>
      <c r="H7">
        <v>6</v>
      </c>
      <c r="O7" s="310" t="s">
        <v>310</v>
      </c>
      <c r="P7">
        <v>5</v>
      </c>
      <c r="Q7" s="310" t="s">
        <v>1145</v>
      </c>
      <c r="R7">
        <v>7</v>
      </c>
      <c r="S7" s="310" t="s">
        <v>1314</v>
      </c>
      <c r="T7">
        <v>9</v>
      </c>
      <c r="U7" s="310" t="s">
        <v>1200</v>
      </c>
      <c r="V7">
        <v>11</v>
      </c>
      <c r="W7" s="310" t="s">
        <v>622</v>
      </c>
      <c r="X7">
        <v>9</v>
      </c>
      <c r="Y7" s="310" t="s">
        <v>654</v>
      </c>
      <c r="Z7">
        <v>8</v>
      </c>
      <c r="AE7" s="310" t="s">
        <v>910</v>
      </c>
      <c r="AF7">
        <v>6</v>
      </c>
      <c r="AI7" s="310" t="s">
        <v>615</v>
      </c>
      <c r="AJ7">
        <v>1</v>
      </c>
      <c r="AK7" s="310" t="s">
        <v>432</v>
      </c>
      <c r="AL7">
        <v>18</v>
      </c>
      <c r="AQ7" s="310" t="s">
        <v>589</v>
      </c>
      <c r="AR7">
        <v>4</v>
      </c>
      <c r="AU7" s="310" t="s">
        <v>1141</v>
      </c>
      <c r="AV7">
        <v>6</v>
      </c>
      <c r="BA7" s="310" t="s">
        <v>3243</v>
      </c>
      <c r="BB7">
        <v>110</v>
      </c>
      <c r="BE7" s="310" t="s">
        <v>3290</v>
      </c>
      <c r="BF7">
        <v>6</v>
      </c>
    </row>
    <row r="8" spans="3:58">
      <c r="E8" s="310" t="s">
        <v>735</v>
      </c>
      <c r="F8">
        <v>3</v>
      </c>
      <c r="G8" s="310" t="s">
        <v>606</v>
      </c>
      <c r="H8">
        <v>7</v>
      </c>
      <c r="O8" s="310" t="s">
        <v>596</v>
      </c>
      <c r="P8">
        <v>10</v>
      </c>
      <c r="Q8" s="310" t="s">
        <v>898</v>
      </c>
      <c r="R8">
        <v>9</v>
      </c>
      <c r="U8" s="310" t="s">
        <v>1160</v>
      </c>
      <c r="V8">
        <v>1</v>
      </c>
      <c r="W8" s="310" t="s">
        <v>623</v>
      </c>
      <c r="X8">
        <v>10</v>
      </c>
      <c r="Y8" s="310" t="s">
        <v>655</v>
      </c>
      <c r="Z8">
        <v>6</v>
      </c>
      <c r="AE8" s="310" t="s">
        <v>911</v>
      </c>
      <c r="AF8">
        <v>7</v>
      </c>
      <c r="AI8" s="310" t="s">
        <v>616</v>
      </c>
      <c r="AJ8">
        <v>7</v>
      </c>
      <c r="AK8" s="310" t="s">
        <v>433</v>
      </c>
      <c r="AL8">
        <v>19</v>
      </c>
      <c r="AU8" s="310" t="s">
        <v>310</v>
      </c>
      <c r="AV8">
        <v>7</v>
      </c>
      <c r="BA8" s="310" t="s">
        <v>3244</v>
      </c>
      <c r="BB8">
        <v>111</v>
      </c>
      <c r="BE8" s="310" t="s">
        <v>3291</v>
      </c>
      <c r="BF8">
        <v>5</v>
      </c>
    </row>
    <row r="9" spans="3:58">
      <c r="E9" s="310" t="s">
        <v>739</v>
      </c>
      <c r="F9">
        <v>9</v>
      </c>
      <c r="G9" s="310" t="s">
        <v>1056</v>
      </c>
      <c r="H9">
        <v>8</v>
      </c>
      <c r="O9" s="310" t="s">
        <v>597</v>
      </c>
      <c r="P9">
        <v>9</v>
      </c>
      <c r="Q9" s="310" t="s">
        <v>1146</v>
      </c>
      <c r="R9">
        <v>3</v>
      </c>
      <c r="U9" s="310" t="s">
        <v>1161</v>
      </c>
      <c r="V9">
        <v>6</v>
      </c>
      <c r="W9" s="310" t="s">
        <v>624</v>
      </c>
      <c r="X9">
        <v>11</v>
      </c>
      <c r="Y9" s="310" t="s">
        <v>656</v>
      </c>
      <c r="Z9">
        <v>4</v>
      </c>
      <c r="AE9" s="310" t="s">
        <v>912</v>
      </c>
      <c r="AF9">
        <v>8</v>
      </c>
      <c r="AI9" s="310" t="s">
        <v>1316</v>
      </c>
      <c r="AJ9">
        <v>10</v>
      </c>
      <c r="AK9" s="310" t="s">
        <v>434</v>
      </c>
      <c r="AL9">
        <v>8</v>
      </c>
      <c r="BA9" s="310" t="s">
        <v>3245</v>
      </c>
      <c r="BB9">
        <v>112</v>
      </c>
      <c r="BF9">
        <v>7</v>
      </c>
    </row>
    <row r="10" spans="3:58">
      <c r="E10" s="310" t="s">
        <v>572</v>
      </c>
      <c r="F10">
        <v>1</v>
      </c>
      <c r="O10" s="310" t="s">
        <v>598</v>
      </c>
      <c r="P10">
        <v>6</v>
      </c>
      <c r="Q10" s="310" t="s">
        <v>899</v>
      </c>
      <c r="R10">
        <v>10</v>
      </c>
      <c r="U10" s="310" t="s">
        <v>764</v>
      </c>
      <c r="V10">
        <v>5</v>
      </c>
      <c r="W10" s="310" t="s">
        <v>625</v>
      </c>
      <c r="X10">
        <v>12</v>
      </c>
      <c r="Y10" s="310" t="s">
        <v>657</v>
      </c>
      <c r="Z10">
        <v>5</v>
      </c>
      <c r="AE10" s="310" t="s">
        <v>913</v>
      </c>
      <c r="AF10">
        <v>9</v>
      </c>
      <c r="AI10" s="310" t="s">
        <v>617</v>
      </c>
      <c r="AJ10">
        <v>8</v>
      </c>
      <c r="AK10" s="310" t="s">
        <v>435</v>
      </c>
      <c r="AL10">
        <v>20</v>
      </c>
      <c r="BA10" s="310" t="s">
        <v>3246</v>
      </c>
      <c r="BB10">
        <v>113</v>
      </c>
    </row>
    <row r="11" spans="3:58">
      <c r="E11" s="310" t="s">
        <v>740</v>
      </c>
      <c r="F11">
        <v>10</v>
      </c>
      <c r="O11" s="310" t="s">
        <v>599</v>
      </c>
      <c r="P11">
        <v>7</v>
      </c>
      <c r="Q11" s="310" t="s">
        <v>1147</v>
      </c>
      <c r="R11">
        <v>4</v>
      </c>
      <c r="W11" s="310" t="s">
        <v>626</v>
      </c>
      <c r="X11">
        <v>13</v>
      </c>
      <c r="Y11" s="310" t="s">
        <v>1453</v>
      </c>
      <c r="Z11">
        <v>11</v>
      </c>
      <c r="AE11" s="310" t="s">
        <v>914</v>
      </c>
      <c r="AF11">
        <v>10</v>
      </c>
      <c r="AK11" s="310" t="s">
        <v>436</v>
      </c>
      <c r="AL11">
        <v>89</v>
      </c>
      <c r="BA11" s="310" t="s">
        <v>3247</v>
      </c>
      <c r="BB11">
        <v>114</v>
      </c>
    </row>
    <row r="12" spans="3:58">
      <c r="E12" s="310" t="s">
        <v>1313</v>
      </c>
      <c r="F12">
        <v>14</v>
      </c>
      <c r="Q12" s="310" t="s">
        <v>900</v>
      </c>
      <c r="R12">
        <v>11</v>
      </c>
      <c r="W12" s="310" t="s">
        <v>644</v>
      </c>
      <c r="X12">
        <v>34</v>
      </c>
      <c r="AE12" s="310" t="s">
        <v>915</v>
      </c>
      <c r="AF12">
        <v>11</v>
      </c>
      <c r="AK12" s="310" t="s">
        <v>437</v>
      </c>
      <c r="AL12">
        <v>22</v>
      </c>
      <c r="BA12" s="310" t="s">
        <v>3248</v>
      </c>
      <c r="BB12">
        <v>115</v>
      </c>
    </row>
    <row r="13" spans="3:58">
      <c r="E13" s="310" t="s">
        <v>1111</v>
      </c>
      <c r="F13">
        <v>12</v>
      </c>
      <c r="Q13" s="310" t="s">
        <v>1148</v>
      </c>
      <c r="R13">
        <v>5</v>
      </c>
      <c r="W13" s="310" t="s">
        <v>643</v>
      </c>
      <c r="X13">
        <v>36</v>
      </c>
      <c r="AE13" s="310" t="s">
        <v>916</v>
      </c>
      <c r="AF13">
        <v>12</v>
      </c>
      <c r="AK13" s="310" t="s">
        <v>438</v>
      </c>
      <c r="AL13">
        <v>90</v>
      </c>
      <c r="BA13" s="310" t="s">
        <v>3249</v>
      </c>
      <c r="BB13">
        <v>116</v>
      </c>
    </row>
    <row r="14" spans="3:58">
      <c r="Q14" s="310" t="s">
        <v>901</v>
      </c>
      <c r="R14">
        <v>12</v>
      </c>
      <c r="W14" s="310" t="s">
        <v>627</v>
      </c>
      <c r="X14">
        <v>14</v>
      </c>
      <c r="AE14" s="310" t="s">
        <v>917</v>
      </c>
      <c r="AF14">
        <v>13</v>
      </c>
      <c r="AK14" s="310" t="s">
        <v>439</v>
      </c>
      <c r="AL14">
        <v>91</v>
      </c>
      <c r="BA14" s="310" t="s">
        <v>3250</v>
      </c>
      <c r="BB14">
        <v>117</v>
      </c>
    </row>
    <row r="15" spans="3:58">
      <c r="W15" s="310" t="s">
        <v>628</v>
      </c>
      <c r="X15">
        <v>15</v>
      </c>
      <c r="AE15" s="310" t="s">
        <v>918</v>
      </c>
      <c r="AF15">
        <v>14</v>
      </c>
      <c r="AK15" s="310" t="s">
        <v>440</v>
      </c>
      <c r="AL15">
        <v>23</v>
      </c>
      <c r="BA15" s="310" t="s">
        <v>3251</v>
      </c>
      <c r="BB15">
        <v>118</v>
      </c>
    </row>
    <row r="16" spans="3:58">
      <c r="W16" s="310" t="s">
        <v>629</v>
      </c>
      <c r="X16">
        <v>16</v>
      </c>
      <c r="AE16" s="310" t="s">
        <v>919</v>
      </c>
      <c r="AF16">
        <v>15</v>
      </c>
      <c r="AK16" s="310" t="s">
        <v>441</v>
      </c>
      <c r="AL16">
        <v>92</v>
      </c>
      <c r="BA16" s="310" t="s">
        <v>3252</v>
      </c>
      <c r="BB16">
        <v>119</v>
      </c>
    </row>
    <row r="17" spans="23:54">
      <c r="W17" s="310" t="s">
        <v>630</v>
      </c>
      <c r="X17">
        <v>17</v>
      </c>
      <c r="AE17" s="310" t="s">
        <v>920</v>
      </c>
      <c r="AF17">
        <v>16</v>
      </c>
      <c r="AK17" s="310" t="s">
        <v>442</v>
      </c>
      <c r="AL17">
        <v>93</v>
      </c>
      <c r="BA17" s="310" t="s">
        <v>3253</v>
      </c>
      <c r="BB17">
        <v>120</v>
      </c>
    </row>
    <row r="18" spans="23:54">
      <c r="W18" s="310" t="s">
        <v>631</v>
      </c>
      <c r="X18">
        <v>18</v>
      </c>
      <c r="AE18" s="310" t="s">
        <v>921</v>
      </c>
      <c r="AF18">
        <v>17</v>
      </c>
      <c r="AK18" s="310" t="s">
        <v>443</v>
      </c>
      <c r="AL18">
        <v>94</v>
      </c>
      <c r="BA18" s="310" t="s">
        <v>3254</v>
      </c>
      <c r="BB18">
        <v>121</v>
      </c>
    </row>
    <row r="19" spans="23:54">
      <c r="W19" s="310" t="s">
        <v>896</v>
      </c>
      <c r="X19">
        <v>37</v>
      </c>
      <c r="AE19" s="310" t="s">
        <v>922</v>
      </c>
      <c r="AF19">
        <v>18</v>
      </c>
      <c r="AK19" s="310" t="s">
        <v>444</v>
      </c>
      <c r="AL19">
        <v>24</v>
      </c>
      <c r="BA19" s="310" t="s">
        <v>3255</v>
      </c>
      <c r="BB19">
        <v>122</v>
      </c>
    </row>
    <row r="20" spans="23:54">
      <c r="W20" s="310" t="s">
        <v>632</v>
      </c>
      <c r="X20">
        <v>19</v>
      </c>
      <c r="AE20" s="310" t="s">
        <v>923</v>
      </c>
      <c r="AF20">
        <v>19</v>
      </c>
      <c r="AK20" s="310" t="s">
        <v>445</v>
      </c>
      <c r="AL20">
        <v>95</v>
      </c>
      <c r="BA20" s="310" t="s">
        <v>3256</v>
      </c>
      <c r="BB20">
        <v>123</v>
      </c>
    </row>
    <row r="21" spans="23:54">
      <c r="W21" s="310" t="s">
        <v>633</v>
      </c>
      <c r="X21">
        <v>20</v>
      </c>
      <c r="AE21" s="310" t="s">
        <v>924</v>
      </c>
      <c r="AF21">
        <v>20</v>
      </c>
      <c r="AK21" s="310" t="s">
        <v>446</v>
      </c>
      <c r="AL21">
        <v>25</v>
      </c>
      <c r="BA21" s="310" t="s">
        <v>3257</v>
      </c>
      <c r="BB21">
        <v>124</v>
      </c>
    </row>
    <row r="22" spans="23:54">
      <c r="W22" s="310" t="s">
        <v>634</v>
      </c>
      <c r="X22">
        <v>21</v>
      </c>
      <c r="AE22" s="310" t="s">
        <v>925</v>
      </c>
      <c r="AF22">
        <v>21</v>
      </c>
      <c r="AK22" s="310" t="s">
        <v>447</v>
      </c>
      <c r="AL22">
        <v>26</v>
      </c>
      <c r="BA22" s="310" t="s">
        <v>3258</v>
      </c>
      <c r="BB22">
        <v>125</v>
      </c>
    </row>
    <row r="23" spans="23:54">
      <c r="W23" s="310" t="s">
        <v>635</v>
      </c>
      <c r="X23">
        <v>22</v>
      </c>
      <c r="AE23" s="310" t="s">
        <v>926</v>
      </c>
      <c r="AF23">
        <v>22</v>
      </c>
      <c r="AK23" s="310" t="s">
        <v>448</v>
      </c>
      <c r="AL23">
        <v>27</v>
      </c>
      <c r="BA23" s="310" t="s">
        <v>3259</v>
      </c>
      <c r="BB23">
        <v>126</v>
      </c>
    </row>
    <row r="24" spans="23:54">
      <c r="W24" s="310" t="s">
        <v>645</v>
      </c>
      <c r="X24">
        <v>35</v>
      </c>
      <c r="AE24" s="310" t="s">
        <v>927</v>
      </c>
      <c r="AF24">
        <v>23</v>
      </c>
      <c r="AK24" s="310" t="s">
        <v>449</v>
      </c>
      <c r="AL24">
        <v>96</v>
      </c>
      <c r="BA24" s="310" t="s">
        <v>3260</v>
      </c>
      <c r="BB24">
        <v>127</v>
      </c>
    </row>
    <row r="25" spans="23:54">
      <c r="W25" s="310" t="s">
        <v>636</v>
      </c>
      <c r="X25">
        <v>23</v>
      </c>
      <c r="AE25" s="310" t="s">
        <v>928</v>
      </c>
      <c r="AF25">
        <v>24</v>
      </c>
      <c r="AK25" s="310" t="s">
        <v>450</v>
      </c>
      <c r="AL25">
        <v>28</v>
      </c>
      <c r="BA25" s="310" t="s">
        <v>3261</v>
      </c>
      <c r="BB25">
        <v>128</v>
      </c>
    </row>
    <row r="26" spans="23:54">
      <c r="W26" s="310" t="s">
        <v>646</v>
      </c>
      <c r="X26">
        <v>33</v>
      </c>
      <c r="AE26" s="310" t="s">
        <v>929</v>
      </c>
      <c r="AF26">
        <v>25</v>
      </c>
      <c r="AK26" s="310" t="s">
        <v>451</v>
      </c>
      <c r="AL26">
        <v>4</v>
      </c>
      <c r="BA26" s="310" t="s">
        <v>3262</v>
      </c>
      <c r="BB26">
        <v>129</v>
      </c>
    </row>
    <row r="27" spans="23:54">
      <c r="W27" s="310" t="s">
        <v>637</v>
      </c>
      <c r="X27">
        <v>24</v>
      </c>
      <c r="AE27" s="310" t="s">
        <v>930</v>
      </c>
      <c r="AF27">
        <v>26</v>
      </c>
      <c r="AK27" s="310" t="s">
        <v>452</v>
      </c>
      <c r="AL27">
        <v>29</v>
      </c>
      <c r="BA27" s="310" t="s">
        <v>3263</v>
      </c>
      <c r="BB27">
        <v>130</v>
      </c>
    </row>
    <row r="28" spans="23:54">
      <c r="W28" s="310" t="s">
        <v>638</v>
      </c>
      <c r="X28">
        <v>25</v>
      </c>
      <c r="AE28" s="310" t="s">
        <v>931</v>
      </c>
      <c r="AF28">
        <v>27</v>
      </c>
      <c r="AK28" s="310" t="s">
        <v>453</v>
      </c>
      <c r="AL28">
        <v>30</v>
      </c>
      <c r="BA28" s="310" t="s">
        <v>3264</v>
      </c>
      <c r="BB28">
        <v>131</v>
      </c>
    </row>
    <row r="29" spans="23:54">
      <c r="W29" s="310" t="s">
        <v>639</v>
      </c>
      <c r="X29">
        <v>26</v>
      </c>
      <c r="AE29" s="310" t="s">
        <v>932</v>
      </c>
      <c r="AF29">
        <v>28</v>
      </c>
      <c r="AK29" s="310" t="s">
        <v>454</v>
      </c>
      <c r="AL29">
        <v>31</v>
      </c>
      <c r="BA29" s="310" t="s">
        <v>3265</v>
      </c>
      <c r="BB29">
        <v>132</v>
      </c>
    </row>
    <row r="30" spans="23:54">
      <c r="W30" s="310" t="s">
        <v>640</v>
      </c>
      <c r="X30">
        <v>27</v>
      </c>
      <c r="AE30" s="310" t="s">
        <v>933</v>
      </c>
      <c r="AF30">
        <v>29</v>
      </c>
      <c r="AK30" s="310" t="s">
        <v>455</v>
      </c>
      <c r="AL30">
        <v>97</v>
      </c>
      <c r="BA30" s="310" t="s">
        <v>3266</v>
      </c>
      <c r="BB30">
        <v>133</v>
      </c>
    </row>
    <row r="31" spans="23:54">
      <c r="W31" s="310" t="s">
        <v>642</v>
      </c>
      <c r="X31">
        <v>29</v>
      </c>
      <c r="AE31" s="310" t="s">
        <v>934</v>
      </c>
      <c r="AF31">
        <v>30</v>
      </c>
      <c r="AK31" s="310" t="s">
        <v>456</v>
      </c>
      <c r="AL31">
        <v>32</v>
      </c>
      <c r="BA31" s="310" t="s">
        <v>3267</v>
      </c>
      <c r="BB31">
        <v>134</v>
      </c>
    </row>
    <row r="32" spans="23:54">
      <c r="W32" s="310" t="s">
        <v>641</v>
      </c>
      <c r="X32">
        <v>28</v>
      </c>
      <c r="AE32" s="310" t="s">
        <v>935</v>
      </c>
      <c r="AF32">
        <v>31</v>
      </c>
      <c r="AK32" s="310" t="s">
        <v>457</v>
      </c>
      <c r="AL32">
        <v>98</v>
      </c>
      <c r="BA32" s="310" t="s">
        <v>3268</v>
      </c>
      <c r="BB32">
        <v>135</v>
      </c>
    </row>
    <row r="33" spans="23:54">
      <c r="W33" s="310" t="s">
        <v>1077</v>
      </c>
      <c r="X33">
        <v>39</v>
      </c>
      <c r="AE33" s="310" t="s">
        <v>936</v>
      </c>
      <c r="AF33">
        <v>32</v>
      </c>
      <c r="AK33" s="310" t="s">
        <v>458</v>
      </c>
      <c r="AL33">
        <v>33</v>
      </c>
      <c r="BA33" s="310" t="s">
        <v>3269</v>
      </c>
      <c r="BB33">
        <v>136</v>
      </c>
    </row>
    <row r="34" spans="23:54">
      <c r="W34" s="310" t="s">
        <v>1316</v>
      </c>
      <c r="X34">
        <v>40</v>
      </c>
      <c r="AE34" s="310" t="s">
        <v>937</v>
      </c>
      <c r="AF34">
        <v>33</v>
      </c>
      <c r="AK34" s="310" t="s">
        <v>459</v>
      </c>
      <c r="AL34">
        <v>34</v>
      </c>
    </row>
    <row r="35" spans="23:54">
      <c r="AE35" s="310" t="s">
        <v>938</v>
      </c>
      <c r="AF35">
        <v>34</v>
      </c>
      <c r="AK35" s="310" t="s">
        <v>460</v>
      </c>
      <c r="AL35">
        <v>99</v>
      </c>
    </row>
    <row r="36" spans="23:54">
      <c r="AE36" s="310" t="s">
        <v>939</v>
      </c>
      <c r="AF36">
        <v>35</v>
      </c>
      <c r="AK36" s="310" t="s">
        <v>461</v>
      </c>
      <c r="AL36">
        <v>35</v>
      </c>
    </row>
    <row r="37" spans="23:54">
      <c r="AE37" s="310" t="s">
        <v>940</v>
      </c>
      <c r="AF37">
        <v>36</v>
      </c>
      <c r="AK37" s="310" t="s">
        <v>462</v>
      </c>
      <c r="AL37">
        <v>36</v>
      </c>
    </row>
    <row r="38" spans="23:54">
      <c r="AE38" s="310" t="s">
        <v>941</v>
      </c>
      <c r="AF38">
        <v>37</v>
      </c>
      <c r="AK38" s="310" t="s">
        <v>463</v>
      </c>
      <c r="AL38">
        <v>100</v>
      </c>
    </row>
    <row r="39" spans="23:54">
      <c r="AE39" s="310" t="s">
        <v>942</v>
      </c>
      <c r="AF39">
        <v>38</v>
      </c>
      <c r="AK39" s="310" t="s">
        <v>464</v>
      </c>
      <c r="AL39">
        <v>37</v>
      </c>
    </row>
    <row r="40" spans="23:54">
      <c r="AE40" s="310" t="s">
        <v>943</v>
      </c>
      <c r="AF40">
        <v>39</v>
      </c>
      <c r="AK40" s="310" t="s">
        <v>465</v>
      </c>
      <c r="AL40">
        <v>14</v>
      </c>
    </row>
    <row r="41" spans="23:54">
      <c r="AE41" s="310" t="s">
        <v>944</v>
      </c>
      <c r="AF41">
        <v>40</v>
      </c>
      <c r="AK41" s="310" t="s">
        <v>466</v>
      </c>
      <c r="AL41">
        <v>38</v>
      </c>
    </row>
    <row r="42" spans="23:54">
      <c r="AE42" s="310" t="s">
        <v>945</v>
      </c>
      <c r="AF42">
        <v>41</v>
      </c>
      <c r="AK42" s="310" t="s">
        <v>467</v>
      </c>
      <c r="AL42">
        <v>39</v>
      </c>
    </row>
    <row r="43" spans="23:54">
      <c r="AE43" s="310" t="s">
        <v>946</v>
      </c>
      <c r="AF43">
        <v>42</v>
      </c>
      <c r="AK43" s="310" t="s">
        <v>468</v>
      </c>
      <c r="AL43">
        <v>101</v>
      </c>
    </row>
    <row r="44" spans="23:54">
      <c r="AE44" s="310" t="s">
        <v>947</v>
      </c>
      <c r="AF44">
        <v>43</v>
      </c>
      <c r="AK44" s="310" t="s">
        <v>469</v>
      </c>
      <c r="AL44">
        <v>102</v>
      </c>
    </row>
    <row r="45" spans="23:54">
      <c r="AE45" s="310" t="s">
        <v>948</v>
      </c>
      <c r="AF45">
        <v>44</v>
      </c>
      <c r="AK45" s="310" t="s">
        <v>470</v>
      </c>
      <c r="AL45">
        <v>40</v>
      </c>
    </row>
    <row r="46" spans="23:54">
      <c r="AE46" s="310" t="s">
        <v>949</v>
      </c>
      <c r="AF46">
        <v>45</v>
      </c>
      <c r="AK46" s="310" t="s">
        <v>471</v>
      </c>
      <c r="AL46">
        <v>103</v>
      </c>
    </row>
    <row r="47" spans="23:54">
      <c r="AE47" s="310" t="s">
        <v>426</v>
      </c>
      <c r="AF47">
        <v>46</v>
      </c>
      <c r="AK47" s="310" t="s">
        <v>472</v>
      </c>
      <c r="AL47">
        <v>41</v>
      </c>
    </row>
    <row r="48" spans="23:54">
      <c r="AE48" s="310" t="s">
        <v>950</v>
      </c>
      <c r="AF48">
        <v>47</v>
      </c>
      <c r="AK48" s="310" t="s">
        <v>473</v>
      </c>
      <c r="AL48">
        <v>6</v>
      </c>
    </row>
    <row r="49" spans="31:38">
      <c r="AE49" s="310" t="s">
        <v>951</v>
      </c>
      <c r="AF49">
        <v>48</v>
      </c>
      <c r="AK49" s="310" t="s">
        <v>474</v>
      </c>
      <c r="AL49">
        <v>42</v>
      </c>
    </row>
    <row r="50" spans="31:38">
      <c r="AE50" s="310" t="s">
        <v>952</v>
      </c>
      <c r="AF50">
        <v>49</v>
      </c>
      <c r="AK50" s="310" t="s">
        <v>475</v>
      </c>
      <c r="AL50">
        <v>104</v>
      </c>
    </row>
    <row r="51" spans="31:38">
      <c r="AE51" s="310" t="s">
        <v>953</v>
      </c>
      <c r="AF51">
        <v>50</v>
      </c>
      <c r="AK51" s="310" t="s">
        <v>476</v>
      </c>
      <c r="AL51">
        <v>43</v>
      </c>
    </row>
    <row r="52" spans="31:38">
      <c r="AE52" s="310" t="s">
        <v>954</v>
      </c>
      <c r="AF52">
        <v>51</v>
      </c>
      <c r="AK52" s="310" t="s">
        <v>477</v>
      </c>
      <c r="AL52">
        <v>105</v>
      </c>
    </row>
    <row r="53" spans="31:38">
      <c r="AK53" s="310" t="s">
        <v>478</v>
      </c>
      <c r="AL53">
        <v>106</v>
      </c>
    </row>
    <row r="54" spans="31:38">
      <c r="AK54" s="310" t="s">
        <v>479</v>
      </c>
      <c r="AL54">
        <v>44</v>
      </c>
    </row>
    <row r="55" spans="31:38">
      <c r="AK55" s="310" t="s">
        <v>480</v>
      </c>
      <c r="AL55">
        <v>45</v>
      </c>
    </row>
    <row r="56" spans="31:38">
      <c r="AK56" s="310" t="s">
        <v>481</v>
      </c>
      <c r="AL56">
        <v>107</v>
      </c>
    </row>
    <row r="57" spans="31:38">
      <c r="AK57" s="310" t="s">
        <v>482</v>
      </c>
      <c r="AL57">
        <v>46</v>
      </c>
    </row>
    <row r="58" spans="31:38">
      <c r="AK58" s="310" t="s">
        <v>483</v>
      </c>
      <c r="AL58">
        <v>47</v>
      </c>
    </row>
    <row r="59" spans="31:38">
      <c r="AK59" s="310" t="s">
        <v>484</v>
      </c>
      <c r="AL59">
        <v>48</v>
      </c>
    </row>
    <row r="60" spans="31:38">
      <c r="AK60" s="310" t="s">
        <v>485</v>
      </c>
      <c r="AL60">
        <v>49</v>
      </c>
    </row>
    <row r="61" spans="31:38">
      <c r="AK61" s="310" t="s">
        <v>486</v>
      </c>
      <c r="AL61">
        <v>50</v>
      </c>
    </row>
    <row r="62" spans="31:38">
      <c r="AK62" s="310" t="s">
        <v>487</v>
      </c>
      <c r="AL62">
        <v>108</v>
      </c>
    </row>
    <row r="63" spans="31:38">
      <c r="AK63" s="310" t="s">
        <v>488</v>
      </c>
      <c r="AL63">
        <v>51</v>
      </c>
    </row>
    <row r="64" spans="31:38">
      <c r="AK64" s="310" t="s">
        <v>489</v>
      </c>
      <c r="AL64">
        <v>52</v>
      </c>
    </row>
    <row r="65" spans="37:38">
      <c r="AK65" s="310" t="s">
        <v>490</v>
      </c>
      <c r="AL65">
        <v>53</v>
      </c>
    </row>
    <row r="66" spans="37:38">
      <c r="AK66" s="310" t="s">
        <v>491</v>
      </c>
      <c r="AL66">
        <v>109</v>
      </c>
    </row>
    <row r="67" spans="37:38">
      <c r="AK67" s="310" t="s">
        <v>492</v>
      </c>
      <c r="AL67">
        <v>110</v>
      </c>
    </row>
    <row r="68" spans="37:38">
      <c r="AK68" s="310" t="s">
        <v>493</v>
      </c>
      <c r="AL68">
        <v>54</v>
      </c>
    </row>
    <row r="69" spans="37:38">
      <c r="AK69" s="310" t="s">
        <v>494</v>
      </c>
      <c r="AL69">
        <v>111</v>
      </c>
    </row>
    <row r="70" spans="37:38">
      <c r="AK70" s="310" t="s">
        <v>495</v>
      </c>
      <c r="AL70">
        <v>112</v>
      </c>
    </row>
    <row r="71" spans="37:38">
      <c r="AK71" s="310" t="s">
        <v>496</v>
      </c>
      <c r="AL71">
        <v>55</v>
      </c>
    </row>
    <row r="72" spans="37:38">
      <c r="AK72" s="310" t="s">
        <v>497</v>
      </c>
      <c r="AL72">
        <v>7</v>
      </c>
    </row>
    <row r="73" spans="37:38">
      <c r="AK73" s="310" t="s">
        <v>498</v>
      </c>
      <c r="AL73">
        <v>56</v>
      </c>
    </row>
    <row r="74" spans="37:38">
      <c r="AK74" s="310" t="s">
        <v>499</v>
      </c>
      <c r="AL74">
        <v>113</v>
      </c>
    </row>
    <row r="75" spans="37:38">
      <c r="AK75" s="310" t="s">
        <v>500</v>
      </c>
      <c r="AL75">
        <v>57</v>
      </c>
    </row>
    <row r="76" spans="37:38">
      <c r="AK76" s="310" t="s">
        <v>501</v>
      </c>
      <c r="AL76">
        <v>114</v>
      </c>
    </row>
    <row r="77" spans="37:38">
      <c r="AK77" s="310" t="s">
        <v>502</v>
      </c>
      <c r="AL77">
        <v>9</v>
      </c>
    </row>
    <row r="78" spans="37:38">
      <c r="AK78" s="310" t="s">
        <v>503</v>
      </c>
      <c r="AL78">
        <v>115</v>
      </c>
    </row>
    <row r="79" spans="37:38">
      <c r="AK79" s="310" t="s">
        <v>504</v>
      </c>
      <c r="AL79">
        <v>58</v>
      </c>
    </row>
    <row r="80" spans="37:38">
      <c r="AK80" s="310" t="s">
        <v>505</v>
      </c>
      <c r="AL80">
        <v>116</v>
      </c>
    </row>
    <row r="81" spans="37:38">
      <c r="AK81" s="310" t="s">
        <v>506</v>
      </c>
      <c r="AL81">
        <v>117</v>
      </c>
    </row>
    <row r="82" spans="37:38">
      <c r="AK82" s="310" t="s">
        <v>507</v>
      </c>
      <c r="AL82">
        <v>118</v>
      </c>
    </row>
    <row r="83" spans="37:38">
      <c r="AK83" s="310" t="s">
        <v>508</v>
      </c>
      <c r="AL83">
        <v>13</v>
      </c>
    </row>
    <row r="84" spans="37:38">
      <c r="AK84" s="310" t="s">
        <v>509</v>
      </c>
      <c r="AL84">
        <v>59</v>
      </c>
    </row>
    <row r="85" spans="37:38">
      <c r="AK85" s="310" t="s">
        <v>510</v>
      </c>
      <c r="AL85">
        <v>60</v>
      </c>
    </row>
    <row r="86" spans="37:38">
      <c r="AK86" s="310" t="s">
        <v>511</v>
      </c>
      <c r="AL86">
        <v>61</v>
      </c>
    </row>
    <row r="87" spans="37:38">
      <c r="AK87" s="310" t="s">
        <v>512</v>
      </c>
      <c r="AL87">
        <v>62</v>
      </c>
    </row>
    <row r="88" spans="37:38">
      <c r="AK88" s="310" t="s">
        <v>513</v>
      </c>
      <c r="AL88">
        <v>119</v>
      </c>
    </row>
    <row r="89" spans="37:38">
      <c r="AK89" s="310" t="s">
        <v>514</v>
      </c>
      <c r="AL89">
        <v>120</v>
      </c>
    </row>
    <row r="90" spans="37:38">
      <c r="AK90" s="310" t="s">
        <v>515</v>
      </c>
      <c r="AL90">
        <v>63</v>
      </c>
    </row>
    <row r="91" spans="37:38">
      <c r="AK91" s="310" t="s">
        <v>516</v>
      </c>
      <c r="AL91">
        <v>121</v>
      </c>
    </row>
    <row r="92" spans="37:38">
      <c r="AK92" s="310" t="s">
        <v>517</v>
      </c>
      <c r="AL92">
        <v>122</v>
      </c>
    </row>
    <row r="93" spans="37:38">
      <c r="AK93" s="310" t="s">
        <v>518</v>
      </c>
      <c r="AL93">
        <v>123</v>
      </c>
    </row>
    <row r="94" spans="37:38">
      <c r="AK94" s="310" t="s">
        <v>519</v>
      </c>
      <c r="AL94">
        <v>124</v>
      </c>
    </row>
    <row r="95" spans="37:38">
      <c r="AK95" s="310" t="s">
        <v>520</v>
      </c>
      <c r="AL95">
        <v>64</v>
      </c>
    </row>
    <row r="96" spans="37:38">
      <c r="AK96" s="310" t="s">
        <v>521</v>
      </c>
      <c r="AL96">
        <v>5</v>
      </c>
    </row>
    <row r="97" spans="37:38">
      <c r="AK97" s="310" t="s">
        <v>522</v>
      </c>
      <c r="AL97">
        <v>125</v>
      </c>
    </row>
    <row r="98" spans="37:38">
      <c r="AK98" s="310" t="s">
        <v>523</v>
      </c>
      <c r="AL98">
        <v>65</v>
      </c>
    </row>
    <row r="99" spans="37:38">
      <c r="AK99" s="310" t="s">
        <v>524</v>
      </c>
      <c r="AL99">
        <v>66</v>
      </c>
    </row>
    <row r="100" spans="37:38">
      <c r="AK100" s="310" t="s">
        <v>525</v>
      </c>
      <c r="AL100">
        <v>126</v>
      </c>
    </row>
    <row r="101" spans="37:38">
      <c r="AK101" s="310" t="s">
        <v>526</v>
      </c>
      <c r="AL101">
        <v>67</v>
      </c>
    </row>
    <row r="102" spans="37:38">
      <c r="AK102" s="310" t="s">
        <v>527</v>
      </c>
      <c r="AL102">
        <v>2</v>
      </c>
    </row>
    <row r="103" spans="37:38">
      <c r="AK103" s="310" t="s">
        <v>528</v>
      </c>
      <c r="AL103">
        <v>68</v>
      </c>
    </row>
    <row r="104" spans="37:38">
      <c r="AK104" s="310" t="s">
        <v>529</v>
      </c>
      <c r="AL104">
        <v>11</v>
      </c>
    </row>
    <row r="105" spans="37:38">
      <c r="AK105" s="310" t="s">
        <v>530</v>
      </c>
      <c r="AL105">
        <v>127</v>
      </c>
    </row>
    <row r="106" spans="37:38">
      <c r="AK106" s="310" t="s">
        <v>531</v>
      </c>
      <c r="AL106">
        <v>69</v>
      </c>
    </row>
    <row r="107" spans="37:38">
      <c r="AK107" s="310" t="s">
        <v>532</v>
      </c>
      <c r="AL107">
        <v>128</v>
      </c>
    </row>
    <row r="108" spans="37:38">
      <c r="AK108" s="310" t="s">
        <v>533</v>
      </c>
      <c r="AL108">
        <v>70</v>
      </c>
    </row>
    <row r="109" spans="37:38">
      <c r="AK109" s="310" t="s">
        <v>534</v>
      </c>
      <c r="AL109">
        <v>71</v>
      </c>
    </row>
    <row r="110" spans="37:38">
      <c r="AK110" s="310" t="s">
        <v>535</v>
      </c>
      <c r="AL110">
        <v>72</v>
      </c>
    </row>
    <row r="111" spans="37:38">
      <c r="AK111" s="310" t="s">
        <v>536</v>
      </c>
      <c r="AL111">
        <v>73</v>
      </c>
    </row>
    <row r="112" spans="37:38">
      <c r="AK112" s="310" t="s">
        <v>537</v>
      </c>
      <c r="AL112">
        <v>129</v>
      </c>
    </row>
    <row r="113" spans="37:38">
      <c r="AK113" s="310" t="s">
        <v>538</v>
      </c>
      <c r="AL113">
        <v>74</v>
      </c>
    </row>
    <row r="114" spans="37:38">
      <c r="AK114" s="310" t="s">
        <v>539</v>
      </c>
      <c r="AL114">
        <v>75</v>
      </c>
    </row>
    <row r="115" spans="37:38">
      <c r="AK115" s="310" t="s">
        <v>540</v>
      </c>
      <c r="AL115">
        <v>130</v>
      </c>
    </row>
    <row r="116" spans="37:38">
      <c r="AK116" s="310" t="s">
        <v>541</v>
      </c>
      <c r="AL116">
        <v>131</v>
      </c>
    </row>
    <row r="117" spans="37:38">
      <c r="AK117" s="310" t="s">
        <v>542</v>
      </c>
      <c r="AL117">
        <v>76</v>
      </c>
    </row>
    <row r="118" spans="37:38">
      <c r="AK118" s="310" t="s">
        <v>543</v>
      </c>
      <c r="AL118">
        <v>77</v>
      </c>
    </row>
    <row r="119" spans="37:38">
      <c r="AK119" s="310" t="s">
        <v>544</v>
      </c>
      <c r="AL119">
        <v>1</v>
      </c>
    </row>
    <row r="120" spans="37:38">
      <c r="AK120" s="310" t="s">
        <v>545</v>
      </c>
      <c r="AL120">
        <v>78</v>
      </c>
    </row>
    <row r="121" spans="37:38">
      <c r="AK121" s="310" t="s">
        <v>546</v>
      </c>
      <c r="AL121">
        <v>79</v>
      </c>
    </row>
    <row r="122" spans="37:38">
      <c r="AK122" s="310" t="s">
        <v>547</v>
      </c>
      <c r="AL122">
        <v>80</v>
      </c>
    </row>
    <row r="123" spans="37:38">
      <c r="AK123" s="310" t="s">
        <v>548</v>
      </c>
      <c r="AL123">
        <v>81</v>
      </c>
    </row>
    <row r="124" spans="37:38">
      <c r="AK124" s="310" t="s">
        <v>549</v>
      </c>
      <c r="AL124">
        <v>12</v>
      </c>
    </row>
    <row r="125" spans="37:38">
      <c r="AK125" s="310" t="s">
        <v>550</v>
      </c>
      <c r="AL125">
        <v>82</v>
      </c>
    </row>
    <row r="126" spans="37:38">
      <c r="AK126" s="310" t="s">
        <v>551</v>
      </c>
      <c r="AL126">
        <v>83</v>
      </c>
    </row>
    <row r="127" spans="37:38">
      <c r="AK127" s="310" t="s">
        <v>552</v>
      </c>
      <c r="AL127">
        <v>84</v>
      </c>
    </row>
    <row r="128" spans="37:38">
      <c r="AK128" s="310" t="s">
        <v>553</v>
      </c>
      <c r="AL128">
        <v>85</v>
      </c>
    </row>
    <row r="129" spans="37:38">
      <c r="AK129" s="310" t="s">
        <v>554</v>
      </c>
      <c r="AL129">
        <v>132</v>
      </c>
    </row>
    <row r="130" spans="37:38">
      <c r="AK130" s="310" t="s">
        <v>555</v>
      </c>
      <c r="AL130">
        <v>133</v>
      </c>
    </row>
    <row r="131" spans="37:38">
      <c r="AK131" s="310" t="s">
        <v>556</v>
      </c>
      <c r="AL131">
        <v>3</v>
      </c>
    </row>
    <row r="132" spans="37:38">
      <c r="AK132" s="310" t="s">
        <v>557</v>
      </c>
      <c r="AL132">
        <v>86</v>
      </c>
    </row>
    <row r="133" spans="37:38">
      <c r="AK133" s="310" t="s">
        <v>558</v>
      </c>
      <c r="AL133">
        <v>134</v>
      </c>
    </row>
    <row r="134" spans="37:38">
      <c r="AK134" s="310" t="s">
        <v>559</v>
      </c>
      <c r="AL134">
        <v>87</v>
      </c>
    </row>
  </sheetData>
  <sheetProtection algorithmName="SHA-512" hashValue="dTCwTp6mfxVUTyjVAClTAtjUci+qIbT6w8f4f0j5PpT3VMl9fQyqUWo6P2TllJAnEGYB1boEY+o+y+5Q01xlYA==" saltValue="fEHYxwuXIBxy+lYJ+Vhl9A=="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B36" sqref="B36"/>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14" t="s">
        <v>3346</v>
      </c>
      <c r="B3" s="714"/>
      <c r="C3" s="714"/>
      <c r="D3" s="714"/>
      <c r="E3" s="714"/>
      <c r="F3" s="714"/>
      <c r="G3" s="277"/>
      <c r="H3" s="277"/>
    </row>
    <row r="4" spans="1:8" ht="19.5">
      <c r="A4" s="714" t="s">
        <v>1206</v>
      </c>
      <c r="B4" s="714"/>
      <c r="C4" s="714"/>
      <c r="D4" s="714"/>
      <c r="E4" s="714"/>
      <c r="F4" s="714"/>
      <c r="G4" s="277"/>
      <c r="H4" s="277"/>
    </row>
    <row r="5" spans="1:8" ht="15.75">
      <c r="A5" s="296"/>
      <c r="B5" s="296"/>
      <c r="C5" s="296"/>
      <c r="D5" s="296"/>
      <c r="E5" s="296"/>
      <c r="F5" s="296"/>
      <c r="G5" s="277"/>
      <c r="H5" s="277"/>
    </row>
    <row r="6" spans="1:8">
      <c r="A6" s="88"/>
      <c r="B6" s="88"/>
      <c r="C6" s="88"/>
      <c r="D6" s="88"/>
      <c r="E6" s="88"/>
      <c r="F6" s="88"/>
      <c r="G6" s="88"/>
      <c r="H6" s="88"/>
    </row>
    <row r="7" spans="1:8" ht="47.25" customHeight="1">
      <c r="A7" s="713" t="s">
        <v>3341</v>
      </c>
      <c r="B7" s="713"/>
      <c r="C7" s="713"/>
      <c r="D7" s="713"/>
      <c r="E7" s="713"/>
      <c r="F7" s="88"/>
      <c r="G7" s="88"/>
      <c r="H7" s="88"/>
    </row>
    <row r="8" spans="1:8" s="17" customFormat="1">
      <c r="A8" s="21" t="s">
        <v>854</v>
      </c>
      <c r="B8" s="2"/>
      <c r="C8" s="2"/>
      <c r="D8" s="2"/>
      <c r="E8" s="2"/>
      <c r="F8" s="2"/>
      <c r="G8" s="2"/>
      <c r="H8" s="2"/>
    </row>
    <row r="9" spans="1:8" s="17" customFormat="1">
      <c r="A9" s="10"/>
      <c r="B9" s="2"/>
      <c r="C9" s="2"/>
      <c r="D9" s="2"/>
      <c r="E9" s="2"/>
      <c r="F9" s="2"/>
      <c r="G9" s="2"/>
      <c r="H9" s="2"/>
    </row>
    <row r="10" spans="1:8" s="17" customFormat="1">
      <c r="A10" s="297" t="s">
        <v>855</v>
      </c>
      <c r="B10" s="2"/>
      <c r="C10" s="2"/>
      <c r="D10" s="2"/>
      <c r="E10" s="2"/>
      <c r="F10" s="2"/>
      <c r="G10" s="2"/>
      <c r="H10" s="2"/>
    </row>
    <row r="11" spans="1:8" s="17" customFormat="1">
      <c r="A11" s="2" t="s">
        <v>1208</v>
      </c>
      <c r="B11" s="2"/>
      <c r="C11" s="2"/>
      <c r="D11" s="2"/>
      <c r="E11" s="2"/>
      <c r="F11" s="2"/>
      <c r="G11" s="2"/>
      <c r="H11" s="2"/>
    </row>
    <row r="12" spans="1:8" s="17" customFormat="1">
      <c r="A12" s="2" t="s">
        <v>1207</v>
      </c>
      <c r="B12" s="2"/>
      <c r="C12" s="2"/>
      <c r="D12" s="2"/>
      <c r="E12" s="2"/>
      <c r="F12" s="2"/>
      <c r="G12" s="2"/>
      <c r="H12" s="2"/>
    </row>
    <row r="13" spans="1:8" s="17" customFormat="1">
      <c r="A13" s="2" t="s">
        <v>856</v>
      </c>
      <c r="B13" s="2"/>
      <c r="C13" s="2"/>
      <c r="D13" s="2"/>
      <c r="E13" s="2"/>
      <c r="F13" s="2"/>
      <c r="G13" s="2"/>
      <c r="H13" s="2"/>
    </row>
    <row r="14" spans="1:8">
      <c r="A14" s="88"/>
      <c r="B14" s="88"/>
      <c r="C14" s="88"/>
      <c r="D14" s="88"/>
      <c r="E14" s="88"/>
      <c r="F14" s="88"/>
      <c r="G14" s="88"/>
      <c r="H14" s="88"/>
    </row>
    <row r="15" spans="1:8">
      <c r="A15" s="297" t="s">
        <v>857</v>
      </c>
      <c r="B15" s="88"/>
      <c r="C15" s="88"/>
      <c r="D15" s="88"/>
      <c r="E15" s="88"/>
      <c r="F15" s="88"/>
      <c r="G15" s="88"/>
      <c r="H15" s="88"/>
    </row>
    <row r="16" spans="1:8">
      <c r="A16" s="88"/>
      <c r="B16" s="88"/>
      <c r="C16" s="88"/>
      <c r="D16" s="88"/>
      <c r="E16" s="88"/>
      <c r="F16" s="88"/>
      <c r="G16" s="88"/>
      <c r="H16" s="88"/>
    </row>
    <row r="17" spans="1:8">
      <c r="A17" s="88"/>
      <c r="B17" s="88"/>
      <c r="C17" s="88"/>
      <c r="D17" s="88"/>
      <c r="E17" s="88"/>
      <c r="F17" s="88"/>
      <c r="G17" s="88"/>
      <c r="H17" s="88"/>
    </row>
    <row r="18" spans="1:8">
      <c r="A18" s="88"/>
      <c r="B18" s="88"/>
      <c r="C18" s="88"/>
      <c r="D18" s="88"/>
      <c r="E18" s="88"/>
      <c r="F18" s="88"/>
      <c r="G18" s="88"/>
      <c r="H18" s="88"/>
    </row>
    <row r="19" spans="1:8">
      <c r="A19" s="88"/>
      <c r="B19" s="88"/>
      <c r="C19" s="88"/>
      <c r="D19" s="88"/>
      <c r="E19" s="88"/>
      <c r="F19" s="88"/>
      <c r="G19" s="88"/>
      <c r="H19" s="88"/>
    </row>
    <row r="20" spans="1:8">
      <c r="A20" s="88"/>
      <c r="B20" s="88"/>
      <c r="C20" s="88"/>
      <c r="D20" s="88"/>
      <c r="E20" s="88"/>
      <c r="F20" s="88"/>
      <c r="G20" s="88"/>
      <c r="H20" s="88"/>
    </row>
    <row r="21" spans="1:8">
      <c r="A21" s="88"/>
      <c r="B21" s="88"/>
      <c r="C21" s="88"/>
      <c r="D21" s="88"/>
      <c r="E21" s="88"/>
      <c r="F21" s="88"/>
      <c r="G21" s="88"/>
      <c r="H21" s="88"/>
    </row>
    <row r="22" spans="1:8">
      <c r="A22" s="88"/>
      <c r="B22" s="88"/>
      <c r="C22" s="88"/>
      <c r="D22" s="88"/>
      <c r="E22" s="88"/>
      <c r="F22" s="88"/>
      <c r="G22" s="88"/>
      <c r="H22" s="88"/>
    </row>
    <row r="23" spans="1:8">
      <c r="A23" s="88"/>
      <c r="B23" s="88"/>
      <c r="C23" s="88"/>
      <c r="D23" s="88"/>
      <c r="E23" s="88"/>
      <c r="F23" s="88"/>
      <c r="G23" s="88"/>
      <c r="H23" s="88"/>
    </row>
    <row r="24" spans="1:8">
      <c r="A24" s="88"/>
      <c r="B24" s="88"/>
      <c r="C24" s="88"/>
      <c r="D24" s="88"/>
      <c r="E24" s="88"/>
      <c r="F24" s="88"/>
      <c r="G24" s="88"/>
      <c r="H24" s="88"/>
    </row>
    <row r="25" spans="1:8">
      <c r="A25" s="88"/>
      <c r="B25" s="88"/>
      <c r="C25" s="88"/>
      <c r="D25" s="88"/>
      <c r="E25" s="88"/>
      <c r="F25" s="88"/>
      <c r="G25" s="88"/>
      <c r="H25" s="88"/>
    </row>
    <row r="26" spans="1:8">
      <c r="A26" s="88"/>
      <c r="B26" s="88"/>
      <c r="C26" s="88"/>
      <c r="D26" s="88"/>
      <c r="E26" s="88"/>
      <c r="F26" s="88"/>
      <c r="G26" s="88"/>
      <c r="H26" s="88"/>
    </row>
    <row r="27" spans="1:8">
      <c r="A27" s="88"/>
      <c r="B27" s="88"/>
      <c r="C27" s="88"/>
      <c r="D27" s="88"/>
      <c r="E27" s="88"/>
      <c r="F27" s="88"/>
      <c r="G27" s="88"/>
      <c r="H27" s="88"/>
    </row>
    <row r="28" spans="1:8">
      <c r="A28" s="88"/>
      <c r="B28" s="88"/>
      <c r="C28" s="88"/>
      <c r="D28" s="88"/>
      <c r="E28" s="88"/>
      <c r="F28" s="88"/>
      <c r="G28" s="88"/>
      <c r="H28" s="88"/>
    </row>
    <row r="29" spans="1:8">
      <c r="A29" s="88"/>
      <c r="B29" s="88"/>
      <c r="C29" s="88"/>
      <c r="D29" s="88"/>
      <c r="E29" s="88"/>
      <c r="F29" s="88"/>
      <c r="G29" s="88"/>
      <c r="H29" s="88"/>
    </row>
    <row r="30" spans="1:8">
      <c r="A30" s="88"/>
      <c r="B30" s="88"/>
      <c r="C30" s="88"/>
      <c r="D30" s="88"/>
      <c r="E30" s="88"/>
      <c r="F30" s="88"/>
      <c r="G30" s="88"/>
      <c r="H30" s="88"/>
    </row>
    <row r="31" spans="1:8">
      <c r="A31" s="88"/>
      <c r="B31" s="88"/>
      <c r="C31" s="88"/>
      <c r="D31" s="88"/>
      <c r="E31" s="88"/>
      <c r="F31" s="88"/>
      <c r="G31" s="88"/>
      <c r="H31" s="88"/>
    </row>
    <row r="32" spans="1:8">
      <c r="A32" s="88"/>
      <c r="B32" s="88"/>
      <c r="C32" s="88"/>
      <c r="D32" s="88"/>
      <c r="E32" s="88"/>
      <c r="F32" s="88"/>
      <c r="G32" s="88"/>
      <c r="H32" s="88"/>
    </row>
    <row r="33" spans="1:8">
      <c r="A33" s="88"/>
      <c r="B33" s="88"/>
      <c r="C33" s="88"/>
      <c r="D33" s="88"/>
      <c r="E33" s="88"/>
      <c r="F33" s="88"/>
      <c r="G33" s="88"/>
      <c r="H33" s="88"/>
    </row>
    <row r="34" spans="1:8">
      <c r="A34" s="297" t="s">
        <v>858</v>
      </c>
      <c r="B34" s="88"/>
      <c r="C34" s="88"/>
      <c r="D34" s="88"/>
      <c r="E34" s="88"/>
      <c r="F34" s="88"/>
      <c r="G34" s="88"/>
      <c r="H34" s="88"/>
    </row>
    <row r="35" spans="1:8">
      <c r="A35" s="2" t="s">
        <v>1209</v>
      </c>
      <c r="B35" s="88"/>
      <c r="C35" s="88"/>
      <c r="D35" s="88"/>
      <c r="E35" s="88"/>
      <c r="F35" s="88"/>
      <c r="G35" s="88"/>
      <c r="H35" s="88"/>
    </row>
    <row r="36" spans="1:8">
      <c r="A36" s="2" t="s">
        <v>1210</v>
      </c>
      <c r="B36" s="287" t="s">
        <v>1211</v>
      </c>
      <c r="C36" s="88"/>
      <c r="D36" s="88"/>
      <c r="E36" s="88"/>
      <c r="F36" s="88"/>
      <c r="G36" s="88"/>
      <c r="H36" s="88"/>
    </row>
    <row r="37" spans="1:8">
      <c r="A37" s="2"/>
      <c r="B37" s="88"/>
      <c r="C37" s="88"/>
      <c r="D37" s="88"/>
      <c r="E37" s="88"/>
      <c r="F37" s="88"/>
      <c r="G37" s="88"/>
      <c r="H37" s="88"/>
    </row>
    <row r="38" spans="1:8">
      <c r="A38" s="2" t="s">
        <v>859</v>
      </c>
      <c r="B38" s="88"/>
      <c r="C38" s="88"/>
      <c r="D38" s="88"/>
      <c r="E38" s="88"/>
      <c r="F38" s="88"/>
      <c r="G38" s="88"/>
      <c r="H38" s="88"/>
    </row>
  </sheetData>
  <sheetProtection algorithmName="SHA-512" hashValue="PmTJbs10csV7eAhGBdW/d0u4aDJU4inpLfMjVheuGYg+QuOeaikpf+xDqSfcXkduqOFHapCKvWfglTY6LSJjCw==" saltValue="H6XXth0B7NZLq1ei9yCRsg==" spinCount="100000" sheet="1" objects="1" scenarios="1" autoFilter="0"/>
  <mergeCells count="3">
    <mergeCell ref="A7:E7"/>
    <mergeCell ref="A3:F3"/>
    <mergeCell ref="A4:F4"/>
  </mergeCells>
  <hyperlinks>
    <hyperlink ref="B36" r:id="rId1"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B10" sqref="B10"/>
    </sheetView>
  </sheetViews>
  <sheetFormatPr defaultColWidth="8.85546875" defaultRowHeight="15"/>
  <cols>
    <col min="1" max="1" width="3.42578125" style="17" customWidth="1"/>
    <col min="2" max="2" width="3.7109375" style="17" customWidth="1"/>
    <col min="3" max="3" width="3.85546875" style="17" customWidth="1"/>
    <col min="4" max="4" width="12.28515625" style="17" customWidth="1"/>
    <col min="5" max="5" width="4.5703125" style="17" customWidth="1"/>
    <col min="6" max="9" width="8.85546875" style="17"/>
    <col min="10" max="10" width="16.85546875" style="17" customWidth="1"/>
    <col min="11" max="16384" width="8.85546875" style="17"/>
  </cols>
  <sheetData>
    <row r="1" spans="1:11" s="14" customFormat="1" ht="15.75" customHeight="1">
      <c r="A1" s="9" t="s">
        <v>1212</v>
      </c>
    </row>
    <row r="2" spans="1:11" s="16" customFormat="1" ht="3.75" customHeight="1" thickBot="1">
      <c r="A2" s="15"/>
      <c r="B2" s="15"/>
      <c r="C2" s="15"/>
      <c r="D2" s="15"/>
      <c r="E2" s="15"/>
      <c r="F2" s="15"/>
      <c r="G2" s="15"/>
      <c r="H2" s="15"/>
      <c r="I2" s="15"/>
      <c r="J2" s="15"/>
      <c r="K2" s="15"/>
    </row>
    <row r="3" spans="1:11">
      <c r="A3"/>
    </row>
    <row r="9" spans="1:11">
      <c r="A9" s="16"/>
      <c r="B9" s="22" t="s">
        <v>8</v>
      </c>
      <c r="C9" s="18"/>
      <c r="E9" s="2"/>
      <c r="F9" s="10" t="s">
        <v>1042</v>
      </c>
    </row>
    <row r="10" spans="1:11">
      <c r="A10" s="16"/>
      <c r="B10" s="22"/>
      <c r="C10" s="18"/>
      <c r="E10" s="2"/>
      <c r="F10" s="10" t="s">
        <v>1255</v>
      </c>
    </row>
    <row r="11" spans="1:11">
      <c r="A11" s="16"/>
      <c r="B11" s="18"/>
      <c r="C11" s="18"/>
      <c r="D11" s="308" t="s">
        <v>1254</v>
      </c>
      <c r="E11" s="2"/>
      <c r="F11" s="10"/>
    </row>
    <row r="12" spans="1:11">
      <c r="A12" s="16"/>
      <c r="B12" s="22"/>
      <c r="C12" s="19"/>
      <c r="D12"/>
      <c r="E12" s="2"/>
      <c r="F12" s="10" t="s">
        <v>1043</v>
      </c>
    </row>
    <row r="13" spans="1:11">
      <c r="A13" s="16"/>
      <c r="B13" s="3"/>
      <c r="C13" s="20"/>
      <c r="E13" s="2"/>
      <c r="F13" s="10"/>
    </row>
    <row r="14" spans="1:11">
      <c r="A14" s="16"/>
      <c r="B14" s="22"/>
      <c r="C14" s="20"/>
      <c r="D14" t="s">
        <v>1263</v>
      </c>
      <c r="E14" s="2"/>
      <c r="F14" s="10" t="s">
        <v>1262</v>
      </c>
    </row>
    <row r="15" spans="1:11">
      <c r="A15" s="16"/>
      <c r="B15" s="3"/>
      <c r="C15" s="20"/>
      <c r="E15" s="2"/>
      <c r="F15" s="10"/>
    </row>
    <row r="16" spans="1:11">
      <c r="A16" s="16"/>
      <c r="B16" s="22"/>
      <c r="C16" s="19"/>
      <c r="D16" t="s">
        <v>1044</v>
      </c>
      <c r="E16" s="2"/>
      <c r="F16" s="2" t="s">
        <v>1259</v>
      </c>
    </row>
    <row r="17" spans="1:6">
      <c r="A17" s="16"/>
      <c r="B17" s="3"/>
      <c r="C17" s="16"/>
      <c r="E17" s="2"/>
      <c r="F17" s="21"/>
    </row>
    <row r="18" spans="1:6">
      <c r="A18" s="16"/>
      <c r="B18" s="22"/>
      <c r="C18" s="19"/>
      <c r="D18" t="s">
        <v>1045</v>
      </c>
      <c r="E18" s="2"/>
      <c r="F18" s="2" t="s">
        <v>9</v>
      </c>
    </row>
    <row r="19" spans="1:6">
      <c r="A19" s="16"/>
      <c r="B19" s="22"/>
      <c r="C19" s="19"/>
      <c r="D19" t="s">
        <v>1045</v>
      </c>
      <c r="E19" s="2"/>
      <c r="F19" s="2" t="s">
        <v>11</v>
      </c>
    </row>
    <row r="20" spans="1:6">
      <c r="A20" s="16"/>
      <c r="B20" s="22"/>
      <c r="C20" s="19"/>
      <c r="D20" t="s">
        <v>1045</v>
      </c>
      <c r="E20" s="2"/>
      <c r="F20" s="2" t="s">
        <v>10</v>
      </c>
    </row>
    <row r="21" spans="1:6">
      <c r="B21" s="22"/>
      <c r="D21" t="s">
        <v>1045</v>
      </c>
      <c r="F21" s="2" t="s">
        <v>12</v>
      </c>
    </row>
    <row r="22" spans="1:6">
      <c r="B22" s="145"/>
      <c r="D22"/>
      <c r="F22" s="2"/>
    </row>
    <row r="23" spans="1:6">
      <c r="B23" s="22"/>
      <c r="D23" t="s">
        <v>1046</v>
      </c>
      <c r="F23" s="2" t="s">
        <v>1258</v>
      </c>
    </row>
    <row r="24" spans="1:6">
      <c r="B24" s="22"/>
      <c r="D24" t="s">
        <v>1046</v>
      </c>
      <c r="F24" s="2" t="s">
        <v>1257</v>
      </c>
    </row>
    <row r="25" spans="1:6">
      <c r="B25" s="22"/>
      <c r="D25" t="s">
        <v>1046</v>
      </c>
      <c r="F25" s="2" t="s">
        <v>1271</v>
      </c>
    </row>
    <row r="26" spans="1:6">
      <c r="B26" s="22"/>
      <c r="D26" t="s">
        <v>1046</v>
      </c>
      <c r="F26" s="2" t="s">
        <v>1256</v>
      </c>
    </row>
    <row r="27" spans="1:6">
      <c r="B27" s="22"/>
      <c r="D27" t="s">
        <v>1046</v>
      </c>
      <c r="F27" s="2" t="s">
        <v>1375</v>
      </c>
    </row>
    <row r="28" spans="1:6">
      <c r="B28" s="22"/>
      <c r="D28" t="s">
        <v>1046</v>
      </c>
      <c r="F28" s="2" t="s">
        <v>1373</v>
      </c>
    </row>
    <row r="29" spans="1:6">
      <c r="B29" s="22"/>
      <c r="D29" t="s">
        <v>1046</v>
      </c>
      <c r="F29" s="2" t="s">
        <v>1261</v>
      </c>
    </row>
    <row r="30" spans="1:6">
      <c r="B30" s="22"/>
      <c r="D30" t="s">
        <v>1046</v>
      </c>
      <c r="F30" s="2" t="s">
        <v>1374</v>
      </c>
    </row>
    <row r="31" spans="1:6">
      <c r="B31" s="22"/>
      <c r="D31" t="s">
        <v>1047</v>
      </c>
      <c r="F31" s="2" t="s">
        <v>13</v>
      </c>
    </row>
    <row r="32" spans="1:6">
      <c r="B32" s="22"/>
      <c r="D32" t="s">
        <v>1048</v>
      </c>
      <c r="F32" s="2" t="s">
        <v>14</v>
      </c>
    </row>
    <row r="33" spans="2:10">
      <c r="B33" s="145"/>
      <c r="D33"/>
      <c r="F33" s="2" t="s">
        <v>860</v>
      </c>
    </row>
    <row r="34" spans="2:10">
      <c r="B34" s="22"/>
      <c r="D34" t="s">
        <v>1048</v>
      </c>
      <c r="F34" s="2" t="s">
        <v>577</v>
      </c>
    </row>
    <row r="35" spans="2:10">
      <c r="B35" s="22"/>
      <c r="D35" t="s">
        <v>1049</v>
      </c>
      <c r="F35" s="2" t="s">
        <v>1265</v>
      </c>
    </row>
    <row r="36" spans="2:10">
      <c r="B36" s="22"/>
      <c r="D36" t="s">
        <v>1049</v>
      </c>
      <c r="F36" s="2" t="s">
        <v>1266</v>
      </c>
    </row>
    <row r="37" spans="2:10">
      <c r="B37" s="22"/>
      <c r="D37" t="s">
        <v>1050</v>
      </c>
      <c r="F37" s="2" t="s">
        <v>1051</v>
      </c>
    </row>
    <row r="38" spans="2:10">
      <c r="B38" s="22"/>
      <c r="D38" t="s">
        <v>1050</v>
      </c>
      <c r="F38" s="2" t="s">
        <v>1052</v>
      </c>
    </row>
    <row r="39" spans="2:10">
      <c r="B39" s="145"/>
    </row>
    <row r="40" spans="2:10">
      <c r="B40" s="22"/>
      <c r="F40" s="2" t="s">
        <v>861</v>
      </c>
    </row>
    <row r="41" spans="2:10">
      <c r="B41" s="22"/>
      <c r="F41" s="2" t="s">
        <v>271</v>
      </c>
    </row>
    <row r="42" spans="2:10">
      <c r="B42" s="22"/>
      <c r="F42" s="2" t="s">
        <v>893</v>
      </c>
    </row>
  </sheetData>
  <sheetProtection algorithmName="SHA-512" hashValue="2U/4p5gk/HQo+IwUscgx7Sg8ldqkOaYQtDXe6j8DLyvVb2A35w0effeaE89HIw83IgEhXQM5pWji0jHyUR0RUw==" saltValue="VXnlSwCwV2vIAo8tRwKbnQ=="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zoomScale="110" zoomScaleNormal="110" workbookViewId="0">
      <selection activeCell="B4" sqref="B4"/>
    </sheetView>
  </sheetViews>
  <sheetFormatPr defaultColWidth="8.85546875" defaultRowHeight="15"/>
  <cols>
    <col min="1" max="1" width="4.140625" style="331" customWidth="1"/>
    <col min="2" max="2" width="41.85546875" style="331" customWidth="1"/>
    <col min="3" max="3" width="53.28515625" style="158" customWidth="1"/>
    <col min="4" max="4" width="4.7109375" style="17" customWidth="1"/>
    <col min="5" max="16384" width="8.85546875" style="17"/>
  </cols>
  <sheetData>
    <row r="1" spans="1:4">
      <c r="A1" s="321" t="s">
        <v>1212</v>
      </c>
    </row>
    <row r="2" spans="1:4" ht="5.45" customHeight="1" thickBot="1">
      <c r="A2" s="322"/>
      <c r="B2" s="322"/>
      <c r="C2" s="340"/>
      <c r="D2" s="11"/>
    </row>
    <row r="3" spans="1:4" ht="5.45" customHeight="1">
      <c r="A3" s="323"/>
      <c r="B3" s="323"/>
      <c r="C3" s="341"/>
      <c r="D3" s="2"/>
    </row>
    <row r="4" spans="1:4" ht="18.75">
      <c r="A4" s="324" t="s">
        <v>392</v>
      </c>
    </row>
    <row r="6" spans="1:4">
      <c r="A6" s="325">
        <v>1</v>
      </c>
      <c r="B6" s="332" t="s">
        <v>16</v>
      </c>
      <c r="C6" s="342" t="s">
        <v>1081</v>
      </c>
      <c r="D6" s="72"/>
    </row>
    <row r="7" spans="1:4">
      <c r="A7" s="328"/>
      <c r="B7" s="710" t="s">
        <v>3358</v>
      </c>
      <c r="C7" s="345"/>
      <c r="D7" s="72"/>
    </row>
    <row r="8" spans="1:4">
      <c r="A8" s="328"/>
      <c r="B8" s="336" t="s">
        <v>17</v>
      </c>
      <c r="C8" s="345" t="s">
        <v>1081</v>
      </c>
      <c r="D8" s="72"/>
    </row>
    <row r="9" spans="1:4">
      <c r="A9" s="328"/>
      <c r="B9" s="336" t="s">
        <v>967</v>
      </c>
      <c r="C9" s="345" t="s">
        <v>3359</v>
      </c>
      <c r="D9" s="72"/>
    </row>
    <row r="10" spans="1:4">
      <c r="A10" s="328"/>
      <c r="B10" s="710" t="s">
        <v>3360</v>
      </c>
      <c r="C10" s="345"/>
      <c r="D10" s="72"/>
    </row>
    <row r="11" spans="1:4">
      <c r="A11" s="328"/>
      <c r="B11" s="336" t="s">
        <v>17</v>
      </c>
      <c r="C11" s="345" t="s">
        <v>3361</v>
      </c>
      <c r="D11" s="72"/>
    </row>
    <row r="12" spans="1:4">
      <c r="A12" s="328"/>
      <c r="B12" s="336" t="s">
        <v>967</v>
      </c>
      <c r="C12" s="345" t="s">
        <v>3359</v>
      </c>
      <c r="D12" s="72"/>
    </row>
    <row r="13" spans="1:4">
      <c r="A13" s="328"/>
      <c r="B13" s="715" t="s">
        <v>3362</v>
      </c>
      <c r="C13" s="716"/>
      <c r="D13" s="72"/>
    </row>
    <row r="14" spans="1:4">
      <c r="A14" s="328"/>
      <c r="B14" s="336" t="s">
        <v>17</v>
      </c>
      <c r="C14" s="345" t="s">
        <v>3363</v>
      </c>
      <c r="D14" s="72"/>
    </row>
    <row r="15" spans="1:4">
      <c r="A15" s="328"/>
      <c r="B15" s="336" t="s">
        <v>967</v>
      </c>
      <c r="C15" s="345" t="s">
        <v>3364</v>
      </c>
      <c r="D15" s="72"/>
    </row>
    <row r="16" spans="1:4" ht="7.9" customHeight="1">
      <c r="A16" s="329"/>
      <c r="B16" s="338"/>
      <c r="C16" s="349"/>
      <c r="D16" s="72"/>
    </row>
    <row r="17" spans="1:6">
      <c r="A17" s="320">
        <v>2</v>
      </c>
      <c r="B17" s="335" t="s">
        <v>18</v>
      </c>
      <c r="C17" s="344" t="s">
        <v>3187</v>
      </c>
      <c r="D17" s="72"/>
    </row>
    <row r="18" spans="1:6" ht="7.9" customHeight="1">
      <c r="A18" s="329"/>
      <c r="B18" s="338"/>
      <c r="C18" s="349"/>
      <c r="D18" s="72"/>
    </row>
    <row r="19" spans="1:6" ht="37.9" customHeight="1">
      <c r="A19" s="328"/>
      <c r="B19" s="336" t="s">
        <v>3185</v>
      </c>
      <c r="C19" s="345" t="s">
        <v>3186</v>
      </c>
      <c r="D19" s="72"/>
    </row>
    <row r="20" spans="1:6" ht="7.9" customHeight="1">
      <c r="A20" s="329"/>
      <c r="B20" s="338"/>
      <c r="C20" s="349"/>
      <c r="D20" s="72"/>
    </row>
    <row r="21" spans="1:6" ht="49.15" customHeight="1">
      <c r="A21" s="320">
        <v>3</v>
      </c>
      <c r="B21" s="335" t="s">
        <v>19</v>
      </c>
      <c r="C21" s="344" t="s">
        <v>3188</v>
      </c>
      <c r="D21" s="72"/>
      <c r="F21"/>
    </row>
    <row r="22" spans="1:6" ht="7.9" customHeight="1">
      <c r="A22" s="327"/>
      <c r="B22" s="334"/>
      <c r="C22" s="343"/>
      <c r="D22" s="72"/>
      <c r="F22"/>
    </row>
    <row r="23" spans="1:6" ht="30">
      <c r="A23" s="320">
        <v>4</v>
      </c>
      <c r="B23" s="335" t="s">
        <v>20</v>
      </c>
      <c r="C23" s="344" t="s">
        <v>1080</v>
      </c>
      <c r="D23" s="72"/>
    </row>
    <row r="24" spans="1:6" ht="7.9" customHeight="1">
      <c r="A24" s="329"/>
      <c r="B24" s="338"/>
      <c r="C24" s="349"/>
      <c r="D24" s="72"/>
    </row>
    <row r="25" spans="1:6">
      <c r="A25" s="328">
        <v>5</v>
      </c>
      <c r="B25" s="336" t="s">
        <v>22</v>
      </c>
      <c r="C25" s="345" t="s">
        <v>1101</v>
      </c>
      <c r="D25" s="72"/>
    </row>
    <row r="26" spans="1:6" ht="30">
      <c r="A26" s="328"/>
      <c r="B26" s="336"/>
      <c r="C26" s="345" t="s">
        <v>1082</v>
      </c>
      <c r="D26" s="72"/>
    </row>
    <row r="27" spans="1:6" ht="30">
      <c r="A27" s="328"/>
      <c r="B27" s="336"/>
      <c r="C27" s="345" t="s">
        <v>1099</v>
      </c>
      <c r="D27" s="72"/>
    </row>
    <row r="28" spans="1:6" ht="30">
      <c r="A28" s="328"/>
      <c r="B28" s="336"/>
      <c r="C28" s="345" t="s">
        <v>3189</v>
      </c>
      <c r="D28" s="72"/>
    </row>
    <row r="29" spans="1:6" ht="7.9" customHeight="1">
      <c r="A29" s="329"/>
      <c r="B29" s="338"/>
      <c r="C29" s="349"/>
      <c r="D29" s="72"/>
    </row>
    <row r="30" spans="1:6" ht="60">
      <c r="A30" s="320">
        <v>6</v>
      </c>
      <c r="B30" s="335" t="s">
        <v>1100</v>
      </c>
      <c r="C30" s="344" t="s">
        <v>1102</v>
      </c>
      <c r="D30" s="72"/>
      <c r="F30"/>
    </row>
    <row r="31" spans="1:6" ht="7.9" customHeight="1">
      <c r="A31" s="656"/>
      <c r="B31" s="338"/>
      <c r="C31" s="349"/>
      <c r="D31" s="72"/>
      <c r="F31"/>
    </row>
    <row r="32" spans="1:6" ht="30">
      <c r="A32" s="328"/>
      <c r="B32" s="336" t="s">
        <v>3183</v>
      </c>
      <c r="C32" s="345" t="s">
        <v>3184</v>
      </c>
      <c r="D32" s="72"/>
      <c r="F32"/>
    </row>
    <row r="33" spans="1:5" ht="7.9" customHeight="1">
      <c r="A33" s="329"/>
      <c r="B33" s="338"/>
      <c r="C33" s="349"/>
      <c r="D33" s="72"/>
    </row>
    <row r="34" spans="1:5" ht="30">
      <c r="A34" s="320">
        <v>7</v>
      </c>
      <c r="B34" s="335" t="s">
        <v>23</v>
      </c>
      <c r="C34" s="344" t="s">
        <v>1237</v>
      </c>
      <c r="D34" s="72"/>
    </row>
    <row r="35" spans="1:5" ht="7.9" customHeight="1">
      <c r="A35" s="327"/>
      <c r="B35" s="334"/>
      <c r="C35" s="343"/>
      <c r="D35" s="72"/>
    </row>
    <row r="36" spans="1:5" ht="61.15" customHeight="1">
      <c r="A36" s="320">
        <v>8</v>
      </c>
      <c r="B36" s="335" t="s">
        <v>24</v>
      </c>
      <c r="C36" s="344" t="s">
        <v>3190</v>
      </c>
      <c r="D36" s="72"/>
    </row>
    <row r="37" spans="1:5" ht="7.9" customHeight="1">
      <c r="A37" s="327"/>
      <c r="B37" s="334"/>
      <c r="C37" s="343"/>
      <c r="D37" s="72"/>
    </row>
    <row r="38" spans="1:5" ht="45">
      <c r="A38" s="320">
        <v>9</v>
      </c>
      <c r="B38" s="335" t="s">
        <v>393</v>
      </c>
      <c r="C38" s="346" t="s">
        <v>3191</v>
      </c>
      <c r="D38" s="72"/>
      <c r="E38" s="177"/>
    </row>
    <row r="39" spans="1:5" ht="7.9" customHeight="1">
      <c r="A39" s="327"/>
      <c r="B39" s="334"/>
      <c r="C39" s="343"/>
      <c r="D39" s="72"/>
      <c r="E39" s="177"/>
    </row>
    <row r="40" spans="1:5">
      <c r="A40" s="325">
        <v>10</v>
      </c>
      <c r="B40" s="332" t="s">
        <v>25</v>
      </c>
      <c r="C40" s="342" t="s">
        <v>3192</v>
      </c>
      <c r="D40" s="72"/>
      <c r="E40" s="177"/>
    </row>
    <row r="41" spans="1:5">
      <c r="A41" s="328"/>
      <c r="B41" s="336"/>
      <c r="C41" s="347" t="s">
        <v>3356</v>
      </c>
      <c r="D41" s="72"/>
      <c r="E41" s="177"/>
    </row>
    <row r="42" spans="1:5" ht="7.9" customHeight="1">
      <c r="A42" s="327"/>
      <c r="B42" s="334"/>
      <c r="C42" s="343"/>
      <c r="D42" s="72"/>
      <c r="E42" s="177"/>
    </row>
    <row r="43" spans="1:5" ht="45">
      <c r="A43" s="320">
        <v>11</v>
      </c>
      <c r="B43" s="337" t="s">
        <v>26</v>
      </c>
      <c r="C43" s="344" t="s">
        <v>1250</v>
      </c>
      <c r="D43" s="72"/>
      <c r="E43" s="177"/>
    </row>
    <row r="44" spans="1:5" ht="7.9" customHeight="1">
      <c r="A44" s="327"/>
      <c r="B44" s="334"/>
      <c r="C44" s="343"/>
      <c r="D44" s="72"/>
      <c r="E44" s="177"/>
    </row>
    <row r="45" spans="1:5" ht="30">
      <c r="A45" s="325">
        <v>12</v>
      </c>
      <c r="B45" s="332" t="s">
        <v>27</v>
      </c>
      <c r="C45" s="342" t="s">
        <v>1084</v>
      </c>
      <c r="D45" s="72"/>
      <c r="E45" s="177"/>
    </row>
    <row r="46" spans="1:5">
      <c r="A46" s="326"/>
      <c r="B46" s="333"/>
      <c r="C46" s="348" t="s">
        <v>1083</v>
      </c>
      <c r="D46" s="72"/>
      <c r="E46" s="177"/>
    </row>
    <row r="47" spans="1:5" ht="7.9" customHeight="1">
      <c r="A47" s="327"/>
      <c r="B47" s="334"/>
      <c r="C47" s="343"/>
      <c r="D47" s="72"/>
      <c r="E47" s="177"/>
    </row>
    <row r="48" spans="1:5">
      <c r="A48" s="325">
        <v>13</v>
      </c>
      <c r="B48" s="332" t="s">
        <v>28</v>
      </c>
      <c r="C48" s="342" t="s">
        <v>1269</v>
      </c>
      <c r="D48" s="72"/>
      <c r="E48" s="177"/>
    </row>
    <row r="49" spans="1:5">
      <c r="A49" s="326"/>
      <c r="B49" s="333"/>
      <c r="C49" s="348" t="s">
        <v>1270</v>
      </c>
      <c r="D49" s="72"/>
      <c r="E49" s="177"/>
    </row>
    <row r="50" spans="1:5" ht="7.9" customHeight="1">
      <c r="A50" s="327"/>
      <c r="B50" s="334"/>
      <c r="C50" s="343"/>
      <c r="D50" s="72"/>
    </row>
    <row r="51" spans="1:5" ht="60.6" customHeight="1">
      <c r="A51" s="325">
        <v>14</v>
      </c>
      <c r="B51" s="332" t="s">
        <v>29</v>
      </c>
      <c r="C51" s="342" t="s">
        <v>3193</v>
      </c>
      <c r="D51" s="72"/>
      <c r="E51"/>
    </row>
    <row r="52" spans="1:5">
      <c r="A52" s="328"/>
      <c r="B52" s="336"/>
      <c r="C52" s="347" t="s">
        <v>1085</v>
      </c>
      <c r="D52" s="72"/>
    </row>
    <row r="53" spans="1:5" ht="7.9" customHeight="1">
      <c r="A53" s="329"/>
      <c r="B53" s="338"/>
      <c r="C53" s="349"/>
      <c r="D53" s="72"/>
    </row>
    <row r="54" spans="1:5">
      <c r="A54" s="325">
        <v>15</v>
      </c>
      <c r="B54" s="332" t="s">
        <v>30</v>
      </c>
      <c r="C54" s="342" t="s">
        <v>1032</v>
      </c>
      <c r="D54" s="72"/>
    </row>
    <row r="55" spans="1:5" ht="7.9" customHeight="1">
      <c r="A55" s="329"/>
      <c r="B55" s="338"/>
      <c r="C55" s="349"/>
      <c r="D55" s="72"/>
    </row>
    <row r="56" spans="1:5" ht="60">
      <c r="A56" s="325">
        <v>16</v>
      </c>
      <c r="B56" s="332" t="s">
        <v>1086</v>
      </c>
      <c r="C56" s="342" t="s">
        <v>3367</v>
      </c>
    </row>
    <row r="57" spans="1:5">
      <c r="A57" s="326"/>
      <c r="B57" s="333"/>
      <c r="C57" s="348" t="s">
        <v>3194</v>
      </c>
    </row>
    <row r="58" spans="1:5" ht="7.9" customHeight="1">
      <c r="A58" s="327"/>
      <c r="B58" s="334"/>
      <c r="C58" s="343"/>
    </row>
    <row r="59" spans="1:5" ht="45">
      <c r="A59" s="325">
        <v>17</v>
      </c>
      <c r="B59" s="332" t="s">
        <v>296</v>
      </c>
      <c r="C59" s="342" t="s">
        <v>1088</v>
      </c>
    </row>
    <row r="60" spans="1:5">
      <c r="A60" s="326"/>
      <c r="B60" s="333"/>
      <c r="C60" s="348" t="s">
        <v>1089</v>
      </c>
    </row>
    <row r="61" spans="1:5" ht="7.9" customHeight="1">
      <c r="A61" s="330"/>
      <c r="B61" s="339"/>
      <c r="C61" s="350"/>
    </row>
    <row r="62" spans="1:5" ht="45">
      <c r="A62" s="320">
        <v>18</v>
      </c>
      <c r="B62" s="335" t="s">
        <v>265</v>
      </c>
      <c r="C62" s="344" t="s">
        <v>1087</v>
      </c>
    </row>
    <row r="63" spans="1:5" ht="7.9" customHeight="1">
      <c r="A63" s="330"/>
      <c r="B63" s="339"/>
      <c r="C63" s="350"/>
    </row>
  </sheetData>
  <sheetProtection algorithmName="SHA-512" hashValue="McJfAGdfTsRdyfFGbu50t9Ix57UOh6HzY4ocknlMpOrOK35C/wr3yNYGCGImfDFQSuCa8GnhQFycnweqsZwLLw==" saltValue="CL444bfyUUR/N1XSUyqbqQ=="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D6" sqref="D6:H6"/>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8"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8" customWidth="1"/>
  </cols>
  <sheetData>
    <row r="1" spans="1:17">
      <c r="A1" s="9" t="s">
        <v>1212</v>
      </c>
    </row>
    <row r="2" spans="1:17" ht="6" customHeight="1" thickBot="1">
      <c r="A2" s="1"/>
      <c r="B2" s="1"/>
      <c r="C2" s="1"/>
      <c r="D2" s="1"/>
      <c r="E2" s="1"/>
      <c r="F2" s="1"/>
      <c r="G2" s="1"/>
      <c r="H2" s="1"/>
      <c r="I2" s="1"/>
      <c r="J2" s="1"/>
      <c r="K2" s="88"/>
    </row>
    <row r="4" spans="1:17" ht="18.75">
      <c r="A4" s="27" t="s">
        <v>44</v>
      </c>
      <c r="H4" t="s">
        <v>827</v>
      </c>
      <c r="I4" s="382" t="s">
        <v>88</v>
      </c>
      <c r="K4" s="498"/>
      <c r="L4" s="289" t="str">
        <f>IF(I4="00/00/0000", "Please fill in Application Date", "")</f>
        <v>Please fill in Application Date</v>
      </c>
      <c r="O4" t="s">
        <v>3317</v>
      </c>
      <c r="P4" s="134" t="s">
        <v>574</v>
      </c>
    </row>
    <row r="5" spans="1:17" ht="8.4499999999999993" customHeight="1">
      <c r="A5" s="27"/>
      <c r="P5" s="135"/>
    </row>
    <row r="6" spans="1:17">
      <c r="A6" s="471">
        <v>1</v>
      </c>
      <c r="B6" t="s">
        <v>3316</v>
      </c>
      <c r="D6" s="722"/>
      <c r="E6" s="722"/>
      <c r="F6" s="722"/>
      <c r="G6" s="722"/>
      <c r="H6" s="722"/>
      <c r="P6" s="136" t="s">
        <v>64</v>
      </c>
    </row>
    <row r="7" spans="1:17" ht="13.15" customHeight="1">
      <c r="P7" s="137" t="b">
        <v>1</v>
      </c>
    </row>
    <row r="8" spans="1:17">
      <c r="A8" s="471">
        <v>2</v>
      </c>
      <c r="B8" t="s">
        <v>31</v>
      </c>
      <c r="D8" s="722"/>
      <c r="E8" s="722"/>
      <c r="F8" s="722"/>
      <c r="G8" s="722"/>
      <c r="H8" s="722"/>
      <c r="P8" s="137" t="b">
        <v>0</v>
      </c>
    </row>
    <row r="9" spans="1:17">
      <c r="B9" t="s">
        <v>32</v>
      </c>
      <c r="D9" s="726"/>
      <c r="E9" s="726"/>
      <c r="F9" s="726"/>
      <c r="G9" s="726"/>
      <c r="H9" s="726"/>
    </row>
    <row r="10" spans="1:17">
      <c r="B10" t="s">
        <v>33</v>
      </c>
      <c r="C10" s="722"/>
      <c r="D10" s="722"/>
      <c r="E10" s="722"/>
      <c r="F10" s="657" t="s">
        <v>34</v>
      </c>
      <c r="G10" s="383"/>
      <c r="H10" s="658" t="s">
        <v>35</v>
      </c>
      <c r="I10" s="384"/>
    </row>
    <row r="11" spans="1:17" ht="13.15" customHeight="1"/>
    <row r="12" spans="1:17">
      <c r="A12" s="471">
        <v>3</v>
      </c>
      <c r="B12" t="s">
        <v>3315</v>
      </c>
      <c r="D12" s="722"/>
      <c r="E12" s="722"/>
      <c r="F12" s="722"/>
      <c r="G12" s="722"/>
      <c r="H12" s="722"/>
    </row>
    <row r="13" spans="1:17">
      <c r="B13" t="s">
        <v>758</v>
      </c>
      <c r="D13" s="730"/>
      <c r="E13" s="730"/>
      <c r="F13" s="730"/>
      <c r="H13" s="496" t="s">
        <v>575</v>
      </c>
      <c r="I13" s="731"/>
      <c r="J13" s="731"/>
      <c r="K13" s="499"/>
      <c r="P13" s="69" t="s">
        <v>3279</v>
      </c>
      <c r="Q13" s="175"/>
    </row>
    <row r="14" spans="1:17" ht="13.15" customHeight="1">
      <c r="P14" s="70" t="s">
        <v>3278</v>
      </c>
      <c r="Q14" s="68" t="b">
        <v>1</v>
      </c>
    </row>
    <row r="15" spans="1:17">
      <c r="B15" s="26" t="s">
        <v>1094</v>
      </c>
      <c r="F15" s="719"/>
      <c r="G15" s="719"/>
      <c r="H15" s="719"/>
      <c r="I15" s="719"/>
      <c r="J15" s="719"/>
    </row>
    <row r="16" spans="1:17">
      <c r="A16" s="471">
        <v>4</v>
      </c>
      <c r="B16" t="s">
        <v>1037</v>
      </c>
    </row>
    <row r="17" spans="1:23" ht="39.75" customHeight="1">
      <c r="B17" s="727"/>
      <c r="C17" s="728"/>
      <c r="D17" s="728"/>
      <c r="E17" s="728"/>
      <c r="F17" s="728"/>
      <c r="G17" s="728"/>
      <c r="H17" s="728"/>
      <c r="I17" s="728"/>
      <c r="J17" s="729"/>
      <c r="K17" s="500"/>
    </row>
    <row r="18" spans="1:23" ht="14.45" customHeight="1">
      <c r="B18" s="142"/>
      <c r="C18" s="142"/>
      <c r="D18" s="142"/>
      <c r="E18" s="142"/>
      <c r="F18" s="142"/>
      <c r="G18" s="142"/>
      <c r="H18" s="142"/>
      <c r="I18" s="142"/>
      <c r="J18" s="142"/>
      <c r="K18" s="142"/>
    </row>
    <row r="19" spans="1:23">
      <c r="A19" s="471">
        <v>5</v>
      </c>
      <c r="B19" t="s">
        <v>36</v>
      </c>
      <c r="D19" s="721"/>
      <c r="E19" s="722"/>
      <c r="F19" s="722"/>
      <c r="G19" s="471">
        <v>6</v>
      </c>
      <c r="H19" t="s">
        <v>37</v>
      </c>
      <c r="I19" s="722"/>
      <c r="J19" s="722"/>
      <c r="K19" s="497"/>
      <c r="W19" s="26"/>
    </row>
    <row r="20" spans="1:23" ht="10.9" customHeight="1"/>
    <row r="21" spans="1:23" ht="13.9" customHeight="1">
      <c r="A21" s="471">
        <v>7</v>
      </c>
      <c r="B21" t="s">
        <v>57</v>
      </c>
      <c r="E21" s="384"/>
      <c r="G21" s="471">
        <v>8</v>
      </c>
      <c r="H21" t="s">
        <v>1064</v>
      </c>
      <c r="J21" s="384"/>
      <c r="L21" s="287" t="s">
        <v>1287</v>
      </c>
    </row>
    <row r="22" spans="1:23" ht="13.9" customHeight="1">
      <c r="B22" t="s">
        <v>58</v>
      </c>
      <c r="E22" s="384"/>
    </row>
    <row r="23" spans="1:23" ht="13.9" customHeight="1">
      <c r="B23" t="s">
        <v>59</v>
      </c>
      <c r="E23" s="384"/>
      <c r="G23" s="471">
        <v>9</v>
      </c>
      <c r="H23" t="s">
        <v>1379</v>
      </c>
      <c r="I23" s="721"/>
      <c r="J23" s="721"/>
    </row>
    <row r="24" spans="1:23" ht="10.9" customHeight="1"/>
    <row r="25" spans="1:23" ht="13.9" customHeight="1">
      <c r="A25" s="471">
        <v>10</v>
      </c>
      <c r="B25" t="s">
        <v>404</v>
      </c>
      <c r="G25" s="385"/>
    </row>
    <row r="26" spans="1:23" ht="10.9" customHeight="1"/>
    <row r="27" spans="1:23" ht="13.9" customHeight="1">
      <c r="A27" s="471">
        <v>11</v>
      </c>
      <c r="B27" t="s">
        <v>39</v>
      </c>
      <c r="D27" s="384"/>
      <c r="G27" s="471">
        <v>12</v>
      </c>
      <c r="H27" t="s">
        <v>38</v>
      </c>
      <c r="J27" s="384"/>
    </row>
    <row r="28" spans="1:23" ht="13.9" customHeight="1">
      <c r="A28" s="32"/>
      <c r="H28" t="s">
        <v>3211</v>
      </c>
      <c r="J28" s="490"/>
    </row>
    <row r="29" spans="1:23">
      <c r="A29" s="471"/>
      <c r="H29" t="s">
        <v>3212</v>
      </c>
      <c r="O29" s="69"/>
      <c r="P29" s="174"/>
      <c r="Q29" s="174"/>
      <c r="R29" s="175"/>
    </row>
    <row r="30" spans="1:23" ht="13.15" customHeight="1">
      <c r="H30" s="177"/>
      <c r="O30" s="70"/>
      <c r="P30" s="179"/>
      <c r="Q30" s="179"/>
      <c r="R30" s="68"/>
    </row>
    <row r="31" spans="1:23" ht="13.9" customHeight="1">
      <c r="A31" s="471">
        <v>13</v>
      </c>
      <c r="B31" t="s">
        <v>1033</v>
      </c>
      <c r="G31" s="177"/>
      <c r="H31" s="384" t="b">
        <v>0</v>
      </c>
      <c r="L31" s="725" t="str">
        <f>O33</f>
        <v/>
      </c>
    </row>
    <row r="32" spans="1:23" ht="13.9" customHeight="1">
      <c r="A32" s="471"/>
      <c r="G32" s="177"/>
      <c r="H32" s="177"/>
      <c r="L32" s="725"/>
      <c r="O32" s="374" t="s">
        <v>3178</v>
      </c>
      <c r="P32" s="174"/>
      <c r="Q32" s="174"/>
      <c r="R32" s="174"/>
      <c r="S32" s="175"/>
    </row>
    <row r="33" spans="1:20">
      <c r="A33" s="471">
        <v>14</v>
      </c>
      <c r="B33" t="s">
        <v>410</v>
      </c>
      <c r="D33" t="s">
        <v>749</v>
      </c>
      <c r="E33" s="384"/>
      <c r="G33" s="471">
        <v>15</v>
      </c>
      <c r="H33" s="384"/>
      <c r="I33" t="s">
        <v>3213</v>
      </c>
      <c r="K33" s="189"/>
      <c r="L33" s="198"/>
      <c r="O33" s="70" t="str">
        <f>IF(H31=TRUE, "If True, use Mixed Use Application available on VirginiaHousing.com", "")</f>
        <v/>
      </c>
      <c r="P33" s="179"/>
      <c r="Q33" s="179"/>
      <c r="R33" s="179"/>
      <c r="S33" s="68"/>
    </row>
    <row r="34" spans="1:20">
      <c r="D34" t="s">
        <v>40</v>
      </c>
      <c r="E34" s="384"/>
      <c r="H34" s="177" t="str">
        <f>O35</f>
        <v/>
      </c>
      <c r="J34" s="189"/>
      <c r="O34" s="69" t="s">
        <v>3339</v>
      </c>
      <c r="P34" s="174"/>
      <c r="Q34" s="174"/>
      <c r="R34" s="175"/>
    </row>
    <row r="35" spans="1:20">
      <c r="D35" t="s">
        <v>41</v>
      </c>
      <c r="E35" s="384"/>
      <c r="G35" s="471">
        <v>16</v>
      </c>
      <c r="H35" s="384"/>
      <c r="I35" t="s">
        <v>1229</v>
      </c>
      <c r="O35" s="70" t="str">
        <f>IF(H33&gt;D27, "LIHTC Units cannot be greater than Total Units.", "")</f>
        <v/>
      </c>
      <c r="P35" s="179"/>
      <c r="Q35" s="179"/>
      <c r="R35" s="68"/>
    </row>
    <row r="36" spans="1:20">
      <c r="D36" t="s">
        <v>42</v>
      </c>
      <c r="E36" s="384"/>
      <c r="H36" s="177"/>
    </row>
    <row r="37" spans="1:20">
      <c r="D37" t="s">
        <v>43</v>
      </c>
      <c r="E37" s="384"/>
      <c r="O37" s="69" t="s">
        <v>750</v>
      </c>
      <c r="P37" s="174"/>
      <c r="Q37" s="174"/>
      <c r="R37" s="175"/>
    </row>
    <row r="38" spans="1:20">
      <c r="E38">
        <f>SUM(E33:E37)</f>
        <v>0</v>
      </c>
      <c r="G38" s="177"/>
      <c r="O38" s="70" t="str">
        <f>IF(E38=D27,"", "Error -Total Units should match sum of Unit Types.")</f>
        <v/>
      </c>
      <c r="P38" s="179"/>
      <c r="Q38" s="179"/>
      <c r="R38" s="68"/>
    </row>
    <row r="39" spans="1:20" ht="13.15" customHeight="1">
      <c r="B39" s="177" t="str">
        <f>O38</f>
        <v/>
      </c>
      <c r="G39" s="177"/>
      <c r="O39" s="69" t="s">
        <v>720</v>
      </c>
      <c r="P39" s="174"/>
      <c r="Q39" s="175"/>
      <c r="S39" t="s">
        <v>902</v>
      </c>
    </row>
    <row r="40" spans="1:20" ht="13.9" customHeight="1">
      <c r="A40" s="471">
        <v>17</v>
      </c>
      <c r="B40" t="s">
        <v>1267</v>
      </c>
      <c r="J40" s="384">
        <v>0</v>
      </c>
      <c r="O40" s="176" t="s">
        <v>721</v>
      </c>
      <c r="P40" s="311" t="str">
        <f>IF(P42=1,"Mixed Use/Mixed Income",IF(P43=1,"Supportive Housing",IF(P41=1,"Mixed Income Only","General Residential")))</f>
        <v>General Residential</v>
      </c>
      <c r="Q40" s="178"/>
    </row>
    <row r="41" spans="1:20" ht="13.15" customHeight="1">
      <c r="O41" s="301" t="s">
        <v>1005</v>
      </c>
      <c r="P41">
        <f>IF(AND(Tenants!O13&gt;0, H31=FALSE), 1, 0)</f>
        <v>0</v>
      </c>
      <c r="S41">
        <f>G25</f>
        <v>0</v>
      </c>
      <c r="T41" t="str">
        <f>IF(S41="Elderly", "Elderly - non specific", IF(S41="Disabled", "PWD - Non Specific", IF(S41 = "Homeless", "Homeless - Other", "GENERAL")))</f>
        <v>GENERAL</v>
      </c>
    </row>
    <row r="42" spans="1:20">
      <c r="A42" s="471">
        <v>18</v>
      </c>
      <c r="B42" t="s">
        <v>719</v>
      </c>
      <c r="F42" s="384" t="b">
        <v>0</v>
      </c>
      <c r="K42" s="72"/>
      <c r="O42" s="176" t="s">
        <v>1006</v>
      </c>
      <c r="P42">
        <f>IF(H31=TRUE, 1, 0)</f>
        <v>0</v>
      </c>
      <c r="Q42" s="178"/>
      <c r="T42" s="310" t="str">
        <f>T41</f>
        <v>GENERAL</v>
      </c>
    </row>
    <row r="43" spans="1:20" ht="13.15" customHeight="1">
      <c r="O43" s="70" t="s">
        <v>722</v>
      </c>
      <c r="P43" s="179">
        <f>IF(J40&gt;0,1,0)</f>
        <v>0</v>
      </c>
      <c r="Q43" s="68"/>
    </row>
    <row r="44" spans="1:20" ht="13.9" customHeight="1">
      <c r="A44" s="471">
        <v>19</v>
      </c>
      <c r="B44" t="s">
        <v>45</v>
      </c>
      <c r="H44" s="721"/>
      <c r="I44" s="722"/>
      <c r="J44" s="722"/>
      <c r="O44" s="69" t="s">
        <v>3340</v>
      </c>
      <c r="P44" s="174"/>
      <c r="Q44" s="175"/>
    </row>
    <row r="45" spans="1:20" ht="13.9" customHeight="1">
      <c r="A45" s="32"/>
      <c r="B45" t="s">
        <v>46</v>
      </c>
      <c r="H45" s="386">
        <v>0</v>
      </c>
      <c r="O45" s="70" t="str">
        <f>IF(H45&gt;1, "Error: 100% max", "")</f>
        <v/>
      </c>
      <c r="P45" s="179"/>
      <c r="Q45" s="68"/>
    </row>
    <row r="46" spans="1:20" ht="13.9" customHeight="1">
      <c r="A46" s="32"/>
      <c r="H46" s="177" t="str">
        <f>O45</f>
        <v/>
      </c>
      <c r="K46" s="72"/>
      <c r="O46" s="468" t="s">
        <v>3205</v>
      </c>
      <c r="P46" s="469"/>
      <c r="Q46" s="470" t="str">
        <f>IFERROR(I48/D27,"")</f>
        <v/>
      </c>
      <c r="S46" t="s">
        <v>903</v>
      </c>
    </row>
    <row r="47" spans="1:20" ht="13.9" customHeight="1">
      <c r="A47" s="471">
        <v>20</v>
      </c>
      <c r="B47" t="s">
        <v>3206</v>
      </c>
      <c r="O47" s="69" t="s">
        <v>751</v>
      </c>
      <c r="P47" s="174"/>
      <c r="Q47" s="175"/>
      <c r="T47" t="s">
        <v>567</v>
      </c>
    </row>
    <row r="48" spans="1:20" ht="13.9" customHeight="1">
      <c r="C48" t="s">
        <v>3214</v>
      </c>
      <c r="I48" s="384">
        <v>0</v>
      </c>
      <c r="O48" s="70" t="s">
        <v>752</v>
      </c>
      <c r="P48" s="179" t="str">
        <f>IF(I48&gt;D27,"Error - UD Units cannot be greater than Total Units", "")</f>
        <v/>
      </c>
      <c r="Q48" s="68"/>
      <c r="T48" t="s">
        <v>568</v>
      </c>
    </row>
    <row r="49" spans="1:20" ht="13.9" customHeight="1">
      <c r="A49" s="32"/>
      <c r="C49" t="s">
        <v>3207</v>
      </c>
      <c r="I49" s="384">
        <v>0</v>
      </c>
      <c r="K49" s="501"/>
      <c r="T49" t="s">
        <v>569</v>
      </c>
    </row>
    <row r="50" spans="1:20" ht="13.9" customHeight="1">
      <c r="C50" t="s">
        <v>3209</v>
      </c>
      <c r="I50" s="384">
        <v>0</v>
      </c>
    </row>
    <row r="51" spans="1:20" ht="13.9" customHeight="1">
      <c r="C51" t="s">
        <v>3208</v>
      </c>
      <c r="I51" s="384">
        <v>0</v>
      </c>
    </row>
    <row r="52" spans="1:20" ht="13.9" customHeight="1">
      <c r="A52" s="32"/>
      <c r="C52" t="s">
        <v>3210</v>
      </c>
      <c r="I52" s="384">
        <v>0</v>
      </c>
      <c r="K52" s="426"/>
      <c r="L52" s="426"/>
    </row>
    <row r="53" spans="1:20" ht="13.15" customHeight="1"/>
    <row r="54" spans="1:20">
      <c r="A54" s="471">
        <v>21</v>
      </c>
      <c r="B54" t="s">
        <v>3229</v>
      </c>
      <c r="G54" s="384"/>
      <c r="H54" s="189"/>
      <c r="I54" s="57" t="s">
        <v>817</v>
      </c>
      <c r="J54" s="384">
        <v>0</v>
      </c>
      <c r="K54" s="72"/>
      <c r="O54" t="s">
        <v>818</v>
      </c>
    </row>
    <row r="55" spans="1:20" ht="10.9" customHeight="1">
      <c r="A55" s="471"/>
      <c r="K55" s="72"/>
    </row>
    <row r="56" spans="1:20" ht="15" customHeight="1">
      <c r="B56" t="s">
        <v>816</v>
      </c>
      <c r="G56" s="384"/>
      <c r="H56" s="724" t="s">
        <v>1268</v>
      </c>
      <c r="I56" s="724"/>
      <c r="J56" s="503"/>
      <c r="O56" s="69" t="s">
        <v>563</v>
      </c>
      <c r="P56" s="174"/>
      <c r="Q56" s="175" t="s">
        <v>561</v>
      </c>
    </row>
    <row r="57" spans="1:20" ht="13.15" customHeight="1">
      <c r="H57" s="142"/>
      <c r="I57" s="142"/>
      <c r="O57" s="176" t="s">
        <v>562</v>
      </c>
      <c r="Q57" s="178" t="s">
        <v>560</v>
      </c>
    </row>
    <row r="58" spans="1:20">
      <c r="H58" s="466"/>
      <c r="I58" s="466"/>
      <c r="J58" s="466"/>
      <c r="O58" s="176" t="s">
        <v>564</v>
      </c>
      <c r="Q58" s="178"/>
    </row>
    <row r="59" spans="1:20">
      <c r="A59" s="471">
        <v>22</v>
      </c>
      <c r="B59" t="s">
        <v>805</v>
      </c>
      <c r="G59" s="384" t="b">
        <v>0</v>
      </c>
      <c r="O59" s="70"/>
      <c r="P59" s="179"/>
      <c r="Q59" s="68"/>
    </row>
    <row r="60" spans="1:20">
      <c r="B60" s="424" t="s">
        <v>576</v>
      </c>
      <c r="E60" s="722"/>
      <c r="F60" s="722"/>
      <c r="G60" s="722"/>
      <c r="H60" s="722"/>
    </row>
    <row r="61" spans="1:20">
      <c r="B61" s="424" t="s">
        <v>3215</v>
      </c>
      <c r="F61" s="717"/>
      <c r="G61" s="717"/>
      <c r="H61" s="717"/>
      <c r="I61" s="717"/>
      <c r="J61" s="717"/>
    </row>
    <row r="62" spans="1:20" ht="13.9" customHeight="1">
      <c r="F62" s="717"/>
      <c r="G62" s="717"/>
      <c r="H62" s="717"/>
      <c r="I62" s="717"/>
      <c r="J62" s="717"/>
      <c r="O62" t="s">
        <v>904</v>
      </c>
      <c r="P62" s="465" t="str">
        <f>IF(G56&gt;"",G56, IF(G54&gt;"", G54, ""))</f>
        <v/>
      </c>
    </row>
    <row r="63" spans="1:20" ht="13.9" customHeight="1">
      <c r="F63" s="718"/>
      <c r="G63" s="718"/>
      <c r="H63" s="718"/>
      <c r="I63" s="718"/>
      <c r="J63" s="718"/>
    </row>
    <row r="64" spans="1:20" ht="10.9" customHeight="1"/>
    <row r="65" spans="1:11">
      <c r="B65" s="424" t="s">
        <v>3216</v>
      </c>
      <c r="F65" s="384"/>
    </row>
    <row r="66" spans="1:11" ht="13.15" customHeight="1">
      <c r="B66" s="424" t="s">
        <v>3217</v>
      </c>
      <c r="F66" s="384"/>
    </row>
    <row r="68" spans="1:11">
      <c r="A68" s="471">
        <v>23</v>
      </c>
      <c r="B68" t="s">
        <v>3233</v>
      </c>
      <c r="H68" s="723"/>
      <c r="I68" s="723"/>
      <c r="J68" s="723"/>
    </row>
    <row r="70" spans="1:11">
      <c r="B70" t="s">
        <v>3234</v>
      </c>
      <c r="F70" s="723"/>
      <c r="G70" s="723"/>
      <c r="H70" s="723"/>
      <c r="I70" s="723"/>
    </row>
    <row r="72" spans="1:11">
      <c r="A72" s="471">
        <v>24</v>
      </c>
      <c r="B72" t="s">
        <v>1238</v>
      </c>
      <c r="I72" s="723"/>
      <c r="J72" s="723"/>
      <c r="K72" s="502"/>
    </row>
    <row r="73" spans="1:11">
      <c r="F73" t="s">
        <v>1149</v>
      </c>
      <c r="H73" s="717"/>
      <c r="I73" s="720"/>
      <c r="J73" s="720"/>
      <c r="K73" s="83"/>
    </row>
    <row r="74" spans="1:11">
      <c r="H74" s="717"/>
      <c r="I74" s="717"/>
      <c r="J74" s="717"/>
      <c r="K74" s="83"/>
    </row>
    <row r="75" spans="1:11">
      <c r="H75" s="718"/>
      <c r="I75" s="718"/>
      <c r="J75" s="718"/>
      <c r="K75" s="83"/>
    </row>
  </sheetData>
  <sheetProtection algorithmName="SHA-512" hashValue="w1s9GO6sFy468mnIOXc9KRWpjbalmQWW66+EkBvSGT+1JOkcC8zxLHa6+l3IyCq7nLn/9XNWqHkOVoZAOUDSgg==" saltValue="FZwMlSNSpZ3TauJx3XO79Q==" spinCount="100000" sheet="1" objects="1" scenarios="1" autoFilter="0"/>
  <mergeCells count="21">
    <mergeCell ref="L31:L32"/>
    <mergeCell ref="D6:H6"/>
    <mergeCell ref="D8:H8"/>
    <mergeCell ref="D9:H9"/>
    <mergeCell ref="C10:E10"/>
    <mergeCell ref="D19:F19"/>
    <mergeCell ref="D12:H12"/>
    <mergeCell ref="B17:J17"/>
    <mergeCell ref="D13:F13"/>
    <mergeCell ref="I13:J13"/>
    <mergeCell ref="F61:J63"/>
    <mergeCell ref="F15:J15"/>
    <mergeCell ref="H73:J75"/>
    <mergeCell ref="H44:J44"/>
    <mergeCell ref="E60:H60"/>
    <mergeCell ref="I72:J72"/>
    <mergeCell ref="F70:I70"/>
    <mergeCell ref="H68:J68"/>
    <mergeCell ref="I23:J23"/>
    <mergeCell ref="I19:J19"/>
    <mergeCell ref="H56:I56"/>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otal Units must be a whole number"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6" fitToHeight="10" orientation="portrait" r:id="rId2"/>
  <headerFooter>
    <oddFooter>&amp;L&amp;9&amp;F&amp;R&amp;9&amp;A, Page &amp;P of &amp;N</oddFooter>
  </headerFooter>
  <rowBreaks count="1" manualBreakCount="1">
    <brk id="57"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Normal="100" workbookViewId="0">
      <selection activeCell="D9" sqref="D9"/>
    </sheetView>
  </sheetViews>
  <sheetFormatPr defaultRowHeight="15"/>
  <cols>
    <col min="1" max="1" width="4.7109375" style="26"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8"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8" customWidth="1"/>
  </cols>
  <sheetData>
    <row r="1" spans="1:18">
      <c r="A1" s="9" t="str">
        <f>'DEV Info'!A1</f>
        <v xml:space="preserve">Virginia Housing Rental Housing Loan Application </v>
      </c>
      <c r="K1" s="26" t="s">
        <v>249</v>
      </c>
    </row>
    <row r="2" spans="1:18" ht="7.9" customHeight="1" thickBot="1">
      <c r="A2" s="53"/>
      <c r="B2" s="1"/>
      <c r="C2" s="1"/>
      <c r="D2" s="1"/>
      <c r="E2" s="1"/>
      <c r="F2" s="1"/>
      <c r="G2" s="1"/>
      <c r="H2" s="1"/>
      <c r="I2" s="88"/>
      <c r="J2" s="139"/>
      <c r="R2" s="139"/>
    </row>
    <row r="3" spans="1:18">
      <c r="O3" s="26" t="s">
        <v>834</v>
      </c>
    </row>
    <row r="4" spans="1:18" ht="18.75">
      <c r="A4" s="27" t="s">
        <v>806</v>
      </c>
      <c r="K4" s="182" t="s">
        <v>64</v>
      </c>
      <c r="M4" s="26"/>
      <c r="O4" t="s">
        <v>733</v>
      </c>
      <c r="P4" s="310" t="s">
        <v>736</v>
      </c>
    </row>
    <row r="5" spans="1:18">
      <c r="B5" t="s">
        <v>808</v>
      </c>
      <c r="K5" s="183" t="b">
        <v>1</v>
      </c>
      <c r="O5" t="s">
        <v>741</v>
      </c>
      <c r="P5" t="b">
        <f>IF(OR(C14 = "Refinance - Internal w/o Renovation", C14="Refinance - Internal w/Renovation"), TRUE, FALSE)</f>
        <v>0</v>
      </c>
    </row>
    <row r="6" spans="1:18" ht="11.45" customHeight="1">
      <c r="K6" s="184" t="b">
        <v>0</v>
      </c>
    </row>
    <row r="7" spans="1:18" ht="13.9" customHeight="1">
      <c r="A7" s="54" t="s">
        <v>1419</v>
      </c>
      <c r="B7" s="209" t="s">
        <v>1244</v>
      </c>
    </row>
    <row r="8" spans="1:18" ht="11.45" customHeight="1">
      <c r="B8" s="209"/>
    </row>
    <row r="9" spans="1:18" ht="13.9" customHeight="1">
      <c r="B9" s="26" t="s">
        <v>1245</v>
      </c>
      <c r="D9" s="384" t="b">
        <v>0</v>
      </c>
      <c r="F9" s="177" t="str">
        <f>M12</f>
        <v/>
      </c>
    </row>
    <row r="10" spans="1:18" ht="13.9" customHeight="1">
      <c r="B10" s="208"/>
      <c r="F10" s="757" t="s">
        <v>3179</v>
      </c>
      <c r="G10" s="757"/>
    </row>
    <row r="11" spans="1:18" ht="18" customHeight="1">
      <c r="B11" s="26" t="s">
        <v>1007</v>
      </c>
      <c r="C11" s="722"/>
      <c r="D11" s="722"/>
      <c r="E11" s="464"/>
      <c r="F11" s="757"/>
      <c r="G11" s="757"/>
      <c r="H11" s="384">
        <v>0</v>
      </c>
      <c r="M11" s="433" t="s">
        <v>1372</v>
      </c>
      <c r="N11" s="174"/>
      <c r="O11" s="175"/>
    </row>
    <row r="12" spans="1:18" ht="13.9" customHeight="1">
      <c r="B12" s="26"/>
      <c r="C12" s="26"/>
      <c r="D12" s="26"/>
      <c r="E12" s="302"/>
      <c r="F12" s="758" t="s">
        <v>1009</v>
      </c>
      <c r="G12" s="758"/>
      <c r="M12" s="176" t="str">
        <f>IF(H11&gt;18, "If Perm Forward for more than 18 months, additional fees may apply.","")</f>
        <v/>
      </c>
      <c r="O12" s="178"/>
    </row>
    <row r="13" spans="1:18" ht="15.75" customHeight="1">
      <c r="F13" s="758"/>
      <c r="G13" s="758"/>
      <c r="H13" s="385">
        <v>0</v>
      </c>
      <c r="M13" s="70"/>
      <c r="N13" s="179"/>
      <c r="O13" s="68"/>
    </row>
    <row r="14" spans="1:18" ht="13.9" customHeight="1">
      <c r="B14" s="26" t="s">
        <v>1008</v>
      </c>
      <c r="C14" s="722"/>
      <c r="D14" s="722"/>
      <c r="E14" s="722"/>
    </row>
    <row r="15" spans="1:18" ht="11.45" customHeight="1"/>
    <row r="16" spans="1:18" ht="13.9" customHeight="1">
      <c r="B16" s="26" t="s">
        <v>1249</v>
      </c>
      <c r="F16" s="384" t="b">
        <v>0</v>
      </c>
    </row>
    <row r="17" spans="1:8" ht="11.45" customHeight="1"/>
    <row r="18" spans="1:8" ht="16.899999999999999" customHeight="1">
      <c r="A18" s="437" t="s">
        <v>1420</v>
      </c>
      <c r="B18" s="27" t="s">
        <v>1182</v>
      </c>
      <c r="H18" s="438" t="str">
        <f>IF(C11&lt;&gt;"Construction/Permanent", "Skip this section","")</f>
        <v>Skip this section</v>
      </c>
    </row>
    <row r="19" spans="1:8" ht="11.45" customHeight="1"/>
    <row r="20" spans="1:8" ht="14.65" customHeight="1">
      <c r="A20" s="54">
        <v>1</v>
      </c>
      <c r="B20" s="209" t="s">
        <v>1246</v>
      </c>
    </row>
    <row r="21" spans="1:8" ht="34.9" customHeight="1">
      <c r="B21" s="185" t="s">
        <v>48</v>
      </c>
      <c r="C21" s="30" t="s">
        <v>49</v>
      </c>
      <c r="D21" s="30" t="s">
        <v>47</v>
      </c>
      <c r="E21" s="30" t="s">
        <v>573</v>
      </c>
    </row>
    <row r="22" spans="1:8" ht="14.65" customHeight="1">
      <c r="B22" s="241" t="s">
        <v>1173</v>
      </c>
      <c r="C22" s="387"/>
      <c r="D22" s="388"/>
      <c r="E22" s="389"/>
    </row>
    <row r="23" spans="1:8" ht="14.65" customHeight="1">
      <c r="B23" s="241" t="s">
        <v>770</v>
      </c>
      <c r="C23" s="387"/>
      <c r="D23" s="388"/>
      <c r="E23" s="389"/>
    </row>
    <row r="24" spans="1:8" ht="14.65" customHeight="1">
      <c r="B24" s="241" t="s">
        <v>1174</v>
      </c>
      <c r="C24" s="387"/>
      <c r="D24" s="388"/>
      <c r="E24" s="389"/>
    </row>
    <row r="25" spans="1:8" ht="14.65" customHeight="1">
      <c r="B25" s="241" t="s">
        <v>1174</v>
      </c>
      <c r="C25" s="387"/>
      <c r="D25" s="388"/>
      <c r="E25" s="389"/>
    </row>
    <row r="26" spans="1:8" ht="14.65" customHeight="1">
      <c r="B26" s="241" t="s">
        <v>1174</v>
      </c>
      <c r="C26" s="387"/>
      <c r="D26" s="388"/>
      <c r="E26" s="389"/>
    </row>
    <row r="27" spans="1:8" ht="14.65" customHeight="1">
      <c r="B27" s="241" t="s">
        <v>771</v>
      </c>
      <c r="C27" s="387"/>
      <c r="D27" s="388"/>
      <c r="E27" s="389"/>
    </row>
    <row r="28" spans="1:8" ht="14.65" customHeight="1">
      <c r="B28" s="241" t="s">
        <v>1175</v>
      </c>
      <c r="C28" s="387"/>
      <c r="D28" s="388"/>
      <c r="E28" s="389"/>
    </row>
    <row r="29" spans="1:8" ht="14.65" customHeight="1">
      <c r="B29" s="764" t="s">
        <v>1247</v>
      </c>
      <c r="C29" s="65">
        <f>SUM(C22:C28)</f>
        <v>0</v>
      </c>
    </row>
    <row r="30" spans="1:8" ht="14.65" customHeight="1">
      <c r="B30" s="765"/>
    </row>
    <row r="31" spans="1:8" ht="14.65" customHeight="1">
      <c r="B31" s="196" t="s">
        <v>1176</v>
      </c>
      <c r="C31" s="441" t="e">
        <f>C29/'DEV Info'!D27</f>
        <v>#DIV/0!</v>
      </c>
    </row>
    <row r="32" spans="1:8" ht="13.9" customHeight="1">
      <c r="A32" s="54"/>
      <c r="C32" s="26"/>
      <c r="E32" s="26"/>
      <c r="F32" s="186"/>
    </row>
    <row r="33" spans="1:6">
      <c r="A33" s="54">
        <v>2</v>
      </c>
      <c r="B33" s="196" t="s">
        <v>1187</v>
      </c>
      <c r="C33" s="26"/>
      <c r="F33" s="186"/>
    </row>
    <row r="34" spans="1:6" ht="9" customHeight="1">
      <c r="A34" s="54"/>
      <c r="C34" s="26"/>
    </row>
    <row r="35" spans="1:6" ht="24.75">
      <c r="A35" s="54"/>
      <c r="B35" s="185" t="s">
        <v>776</v>
      </c>
      <c r="C35" s="30" t="s">
        <v>49</v>
      </c>
      <c r="D35" s="30" t="s">
        <v>47</v>
      </c>
      <c r="E35" s="30" t="s">
        <v>573</v>
      </c>
    </row>
    <row r="36" spans="1:6">
      <c r="A36" s="54"/>
      <c r="B36" s="389"/>
      <c r="C36" s="387"/>
      <c r="D36" s="388"/>
      <c r="E36" s="389"/>
    </row>
    <row r="37" spans="1:6">
      <c r="A37" s="54"/>
      <c r="B37" s="389"/>
      <c r="C37" s="387"/>
      <c r="D37" s="388"/>
      <c r="E37" s="389"/>
    </row>
    <row r="38" spans="1:6">
      <c r="A38" s="54"/>
      <c r="B38" s="389"/>
      <c r="C38" s="387"/>
      <c r="D38" s="388"/>
      <c r="E38" s="389"/>
    </row>
    <row r="39" spans="1:6">
      <c r="A39" s="54"/>
      <c r="B39" s="389"/>
      <c r="C39" s="387"/>
      <c r="D39" s="388"/>
      <c r="E39" s="389"/>
    </row>
    <row r="40" spans="1:6">
      <c r="A40" s="54"/>
      <c r="B40" s="389"/>
      <c r="C40" s="387"/>
      <c r="D40" s="388"/>
      <c r="E40" s="389"/>
    </row>
    <row r="41" spans="1:6">
      <c r="A41" s="54"/>
      <c r="B41" s="389"/>
      <c r="C41" s="387"/>
      <c r="D41" s="388"/>
      <c r="E41" s="389"/>
    </row>
    <row r="42" spans="1:6">
      <c r="A42" s="54"/>
      <c r="B42" s="61" t="s">
        <v>787</v>
      </c>
      <c r="C42" s="186">
        <f>SUM(C36:C41)</f>
        <v>0</v>
      </c>
    </row>
    <row r="43" spans="1:6">
      <c r="A43" s="54"/>
      <c r="B43" s="61"/>
      <c r="C43" s="186"/>
      <c r="F43" s="186"/>
    </row>
    <row r="44" spans="1:6">
      <c r="A44" s="54">
        <v>3</v>
      </c>
      <c r="B44" s="26" t="s">
        <v>1192</v>
      </c>
      <c r="C44" s="26"/>
    </row>
    <row r="45" spans="1:6" ht="10.15" customHeight="1">
      <c r="A45" s="54"/>
      <c r="C45" s="26"/>
    </row>
    <row r="46" spans="1:6">
      <c r="A46" s="54"/>
      <c r="B46" s="185" t="s">
        <v>773</v>
      </c>
      <c r="C46" s="30" t="s">
        <v>765</v>
      </c>
    </row>
    <row r="47" spans="1:6">
      <c r="A47" s="54"/>
      <c r="B47" s="241" t="s">
        <v>774</v>
      </c>
      <c r="C47" s="408"/>
    </row>
    <row r="48" spans="1:6">
      <c r="A48" s="54"/>
      <c r="B48" s="241" t="s">
        <v>1188</v>
      </c>
      <c r="C48" s="408"/>
    </row>
    <row r="49" spans="1:15">
      <c r="A49" s="54"/>
      <c r="B49" s="61" t="s">
        <v>807</v>
      </c>
      <c r="C49" s="186">
        <f>SUM(C47:C48)</f>
        <v>0</v>
      </c>
    </row>
    <row r="50" spans="1:15">
      <c r="A50" s="54"/>
      <c r="B50" s="61"/>
      <c r="C50" s="186"/>
    </row>
    <row r="51" spans="1:15">
      <c r="A51" s="54">
        <v>4</v>
      </c>
      <c r="B51" s="26" t="s">
        <v>1191</v>
      </c>
      <c r="C51" s="26"/>
    </row>
    <row r="52" spans="1:15" ht="10.15" customHeight="1">
      <c r="A52" s="54"/>
    </row>
    <row r="53" spans="1:15" ht="24.6" customHeight="1">
      <c r="A53" s="54"/>
      <c r="B53" s="185" t="s">
        <v>777</v>
      </c>
      <c r="C53" s="185" t="s">
        <v>56</v>
      </c>
      <c r="D53" s="748" t="s">
        <v>824</v>
      </c>
      <c r="E53" s="753"/>
      <c r="F53" s="749"/>
    </row>
    <row r="54" spans="1:15">
      <c r="A54" s="54"/>
      <c r="B54" s="389" t="s">
        <v>1177</v>
      </c>
      <c r="C54" s="387"/>
      <c r="D54" s="754"/>
      <c r="E54" s="754"/>
      <c r="F54" s="754"/>
      <c r="G54" s="755" t="str">
        <f>M55</f>
        <v/>
      </c>
      <c r="H54" s="756"/>
      <c r="I54" s="756"/>
      <c r="M54" s="433" t="s">
        <v>1421</v>
      </c>
      <c r="N54" s="174"/>
      <c r="O54" s="175"/>
    </row>
    <row r="55" spans="1:15">
      <c r="A55" s="54"/>
      <c r="B55" s="389" t="s">
        <v>1236</v>
      </c>
      <c r="C55" s="387"/>
      <c r="D55" s="754"/>
      <c r="E55" s="754"/>
      <c r="F55" s="754"/>
      <c r="G55" s="755"/>
      <c r="H55" s="756"/>
      <c r="I55" s="756"/>
      <c r="M55" s="759" t="str">
        <f>IF(C54&gt;0,"Note: Owner Equity can include the portion of the “as is” value or purchase price of the property that is unencumbered; the lesser of the two values is used","")</f>
        <v/>
      </c>
      <c r="N55" s="757"/>
      <c r="O55" s="760"/>
    </row>
    <row r="56" spans="1:15">
      <c r="A56" s="54"/>
      <c r="B56" s="389" t="s">
        <v>1179</v>
      </c>
      <c r="C56" s="387"/>
      <c r="D56" s="754"/>
      <c r="E56" s="754"/>
      <c r="F56" s="754"/>
      <c r="G56" s="755"/>
      <c r="H56" s="756"/>
      <c r="I56" s="756"/>
      <c r="M56" s="761"/>
      <c r="N56" s="762"/>
      <c r="O56" s="763"/>
    </row>
    <row r="57" spans="1:15">
      <c r="A57" s="54"/>
      <c r="B57" s="389" t="s">
        <v>1180</v>
      </c>
      <c r="C57" s="387"/>
      <c r="D57" s="754"/>
      <c r="E57" s="754"/>
      <c r="F57" s="754"/>
      <c r="G57" s="755"/>
      <c r="H57" s="756"/>
      <c r="I57" s="756"/>
    </row>
    <row r="58" spans="1:15">
      <c r="A58" s="54"/>
      <c r="B58" s="61" t="s">
        <v>788</v>
      </c>
      <c r="C58" s="186">
        <f>SUM(C54:C57)</f>
        <v>0</v>
      </c>
    </row>
    <row r="59" spans="1:15" ht="15.75" thickBot="1">
      <c r="A59" s="54"/>
      <c r="C59" s="26"/>
    </row>
    <row r="60" spans="1:15" ht="18.75">
      <c r="A60" s="54">
        <v>5</v>
      </c>
      <c r="B60" s="218" t="s">
        <v>1181</v>
      </c>
      <c r="C60" s="210"/>
      <c r="D60" s="211"/>
      <c r="E60" s="211"/>
      <c r="F60" s="212"/>
    </row>
    <row r="61" spans="1:15">
      <c r="A61" s="54"/>
      <c r="B61" s="213"/>
      <c r="C61" s="26" t="s">
        <v>1239</v>
      </c>
      <c r="E61" s="65">
        <f>C29</f>
        <v>0</v>
      </c>
      <c r="F61" s="214"/>
      <c r="M61" s="69" t="s">
        <v>1418</v>
      </c>
      <c r="N61" s="175"/>
    </row>
    <row r="62" spans="1:15">
      <c r="A62" s="54"/>
      <c r="B62" s="213"/>
      <c r="C62" s="26" t="s">
        <v>1189</v>
      </c>
      <c r="E62" s="65">
        <f>C42</f>
        <v>0</v>
      </c>
      <c r="F62" s="214"/>
      <c r="M62" s="440" t="str">
        <f>IF($C$11&lt;&gt;"Construction/Permanent",  "", M63)</f>
        <v/>
      </c>
      <c r="N62" s="178"/>
    </row>
    <row r="63" spans="1:15">
      <c r="A63" s="54"/>
      <c r="B63" s="213"/>
      <c r="C63" s="26" t="s">
        <v>778</v>
      </c>
      <c r="E63" s="65">
        <f>C49</f>
        <v>0</v>
      </c>
      <c r="F63" s="214"/>
      <c r="M63" s="435" t="str">
        <f>IF(D65&lt;&gt;Uses!F102, "Error: Sources should equal Uses on Uses Tab", "")</f>
        <v/>
      </c>
      <c r="N63" s="68"/>
    </row>
    <row r="64" spans="1:15">
      <c r="A64" s="54"/>
      <c r="B64" s="213"/>
      <c r="C64" s="26" t="s">
        <v>397</v>
      </c>
      <c r="E64" s="246">
        <f>C58</f>
        <v>0</v>
      </c>
      <c r="F64" s="214"/>
    </row>
    <row r="65" spans="1:13" ht="17.25">
      <c r="A65" s="54"/>
      <c r="B65" s="213"/>
      <c r="C65" s="436" t="s">
        <v>311</v>
      </c>
      <c r="D65" s="750">
        <f>SUM(E61:E64)</f>
        <v>0</v>
      </c>
      <c r="E65" s="750"/>
      <c r="F65" s="219"/>
    </row>
    <row r="66" spans="1:13" ht="15.75" thickBot="1">
      <c r="A66" s="54"/>
      <c r="B66" s="439" t="str">
        <f>M62</f>
        <v/>
      </c>
      <c r="C66" s="215"/>
      <c r="D66" s="216"/>
      <c r="E66" s="216"/>
      <c r="F66" s="217"/>
      <c r="M66" t="s">
        <v>3347</v>
      </c>
    </row>
    <row r="67" spans="1:13">
      <c r="A67" s="54"/>
      <c r="C67" s="26"/>
      <c r="M67" s="704">
        <f>IF($C$11="Construction/Permanent",  D65,D107)</f>
        <v>0</v>
      </c>
    </row>
    <row r="68" spans="1:13" ht="18.75">
      <c r="A68" s="437" t="s">
        <v>1420</v>
      </c>
      <c r="B68" s="27" t="str">
        <f>IF(C11="Construction/Permanent", "TOTAL SOURCES AFTER CONSTRUCTION", "Total Permanent Funds")</f>
        <v>Total Permanent Funds</v>
      </c>
      <c r="C68" s="26"/>
    </row>
    <row r="69" spans="1:13">
      <c r="A69" s="54"/>
      <c r="B69" s="26"/>
      <c r="C69" s="26"/>
    </row>
    <row r="70" spans="1:13">
      <c r="A70" s="54">
        <v>1</v>
      </c>
      <c r="B70" s="26" t="str">
        <f>IF($C$11="Construction/Permanent", "Total Virginia Housing Funds at Conversion: Permanent", "Total Virginia Housing Funds at Closing")</f>
        <v>Total Virginia Housing Funds at Closing</v>
      </c>
      <c r="H70" s="72"/>
      <c r="I70" s="72"/>
    </row>
    <row r="71" spans="1:13" ht="10.15" customHeight="1">
      <c r="A71" s="54"/>
      <c r="B71" s="26"/>
      <c r="H71" s="72"/>
      <c r="I71" s="72"/>
    </row>
    <row r="72" spans="1:13" ht="24.75">
      <c r="B72" s="185" t="s">
        <v>48</v>
      </c>
      <c r="C72" s="30" t="s">
        <v>49</v>
      </c>
      <c r="D72" s="30" t="s">
        <v>47</v>
      </c>
      <c r="E72" s="30" t="s">
        <v>573</v>
      </c>
      <c r="F72" s="55" t="s">
        <v>772</v>
      </c>
      <c r="G72" s="751" t="s">
        <v>732</v>
      </c>
      <c r="H72" s="752"/>
      <c r="I72" s="72"/>
    </row>
    <row r="73" spans="1:13">
      <c r="B73" s="241" t="s">
        <v>769</v>
      </c>
      <c r="C73" s="387"/>
      <c r="D73" s="388"/>
      <c r="E73" s="389"/>
      <c r="F73" s="239" t="str">
        <f>IF(D73=0,"", ROUND((PMT(D73/12,E73,C73)*-12),0))</f>
        <v/>
      </c>
      <c r="G73" s="742"/>
      <c r="H73" s="743"/>
      <c r="I73" s="72"/>
    </row>
    <row r="74" spans="1:13">
      <c r="B74" s="241" t="s">
        <v>770</v>
      </c>
      <c r="C74" s="387"/>
      <c r="D74" s="388"/>
      <c r="E74" s="389"/>
      <c r="F74" s="239" t="str">
        <f>IF(D74=0,"", ROUND((PMT(D74/12,E74,C74)*-12),0))</f>
        <v/>
      </c>
      <c r="G74" s="742"/>
      <c r="H74" s="743"/>
      <c r="I74" s="33"/>
    </row>
    <row r="75" spans="1:13">
      <c r="B75" s="241" t="s">
        <v>1174</v>
      </c>
      <c r="C75" s="387"/>
      <c r="D75" s="388"/>
      <c r="E75" s="389"/>
      <c r="F75" s="239" t="str">
        <f t="shared" ref="F75:F76" si="0">IF(D75=0,"", ROUND((PMT(D75/12,E75,C75)*-12),0))</f>
        <v/>
      </c>
      <c r="G75" s="768"/>
      <c r="H75" s="769"/>
      <c r="I75" s="33"/>
    </row>
    <row r="76" spans="1:13">
      <c r="B76" s="241" t="s">
        <v>1174</v>
      </c>
      <c r="C76" s="387"/>
      <c r="D76" s="388"/>
      <c r="E76" s="389"/>
      <c r="F76" s="239" t="str">
        <f t="shared" si="0"/>
        <v/>
      </c>
      <c r="G76" s="768"/>
      <c r="H76" s="769"/>
      <c r="I76" s="33"/>
    </row>
    <row r="77" spans="1:13">
      <c r="B77" s="241" t="s">
        <v>1174</v>
      </c>
      <c r="C77" s="387"/>
      <c r="D77" s="388"/>
      <c r="E77" s="389"/>
      <c r="F77" s="239" t="str">
        <f>IF(D77=0,"", ROUND((PMT(D77/12,E77,C77)*-12),0))</f>
        <v/>
      </c>
      <c r="G77" s="742"/>
      <c r="H77" s="743"/>
    </row>
    <row r="78" spans="1:13">
      <c r="B78" s="764" t="s">
        <v>1240</v>
      </c>
      <c r="C78" s="186">
        <f>SUM(C73:C77)</f>
        <v>0</v>
      </c>
      <c r="F78" s="186">
        <f>SUM(F73:F77)</f>
        <v>0</v>
      </c>
      <c r="G78" s="33"/>
      <c r="H78" s="33"/>
    </row>
    <row r="79" spans="1:13">
      <c r="B79" s="765"/>
      <c r="C79" s="186"/>
      <c r="F79" s="186"/>
      <c r="G79" s="33"/>
      <c r="H79" s="33"/>
    </row>
    <row r="80" spans="1:13">
      <c r="C80" s="26"/>
      <c r="E80" s="26"/>
      <c r="F80" s="33"/>
      <c r="G80" s="33"/>
      <c r="H80" s="33"/>
    </row>
    <row r="81" spans="1:8">
      <c r="A81" s="54">
        <v>2</v>
      </c>
      <c r="B81" s="26" t="s">
        <v>1243</v>
      </c>
      <c r="C81" s="186"/>
      <c r="F81" s="186"/>
      <c r="G81" s="33"/>
      <c r="H81" s="33"/>
    </row>
    <row r="82" spans="1:8">
      <c r="A82" s="54"/>
      <c r="B82" s="26"/>
      <c r="C82" s="186"/>
      <c r="F82" s="186"/>
      <c r="G82" s="33"/>
      <c r="H82" s="33"/>
    </row>
    <row r="83" spans="1:8" ht="24.75">
      <c r="B83" s="185" t="s">
        <v>48</v>
      </c>
      <c r="C83" s="30" t="s">
        <v>49</v>
      </c>
      <c r="D83" s="30" t="s">
        <v>47</v>
      </c>
      <c r="E83" s="30" t="s">
        <v>573</v>
      </c>
      <c r="F83" s="55" t="s">
        <v>772</v>
      </c>
      <c r="G83" s="751" t="s">
        <v>732</v>
      </c>
      <c r="H83" s="752"/>
    </row>
    <row r="84" spans="1:8">
      <c r="B84" s="389"/>
      <c r="C84" s="387"/>
      <c r="D84" s="388"/>
      <c r="E84" s="389"/>
      <c r="F84" s="239" t="str">
        <f>IF(D84=0,"", ROUND((PMT(D84/12,E84,C84)*-12),0))</f>
        <v/>
      </c>
      <c r="G84" s="742"/>
      <c r="H84" s="743"/>
    </row>
    <row r="85" spans="1:8">
      <c r="B85" s="389"/>
      <c r="C85" s="387"/>
      <c r="D85" s="388"/>
      <c r="E85" s="389"/>
      <c r="F85" s="239" t="str">
        <f>IF(D85=0,"", ROUND((PMT(D85/12,E85,C85)*-12),0))</f>
        <v/>
      </c>
      <c r="G85" s="742"/>
      <c r="H85" s="743"/>
    </row>
    <row r="86" spans="1:8">
      <c r="B86" s="389"/>
      <c r="C86" s="387"/>
      <c r="D86" s="388"/>
      <c r="E86" s="389"/>
      <c r="F86" s="239" t="str">
        <f>IF(D86=0,"", ROUND((PMT(D86/12,E86,C86)*-12),0))</f>
        <v/>
      </c>
      <c r="G86" s="742"/>
      <c r="H86" s="743"/>
    </row>
    <row r="87" spans="1:8">
      <c r="B87" s="26" t="s">
        <v>1241</v>
      </c>
      <c r="C87" s="186">
        <f>SUM(C84:C86)</f>
        <v>0</v>
      </c>
      <c r="F87" s="186"/>
      <c r="G87" s="33"/>
      <c r="H87" s="33"/>
    </row>
    <row r="88" spans="1:8">
      <c r="B88" s="26"/>
      <c r="C88" s="186"/>
      <c r="F88" s="186"/>
      <c r="G88" s="33"/>
      <c r="H88" s="33"/>
    </row>
    <row r="89" spans="1:8">
      <c r="B89" s="26" t="s">
        <v>780</v>
      </c>
      <c r="F89" s="186"/>
      <c r="G89" s="33"/>
      <c r="H89" s="33"/>
    </row>
    <row r="90" spans="1:8">
      <c r="B90" t="s">
        <v>1190</v>
      </c>
      <c r="E90" s="384" t="b">
        <v>0</v>
      </c>
      <c r="F90" s="186"/>
      <c r="G90" s="33"/>
      <c r="H90" s="33"/>
    </row>
    <row r="91" spans="1:8">
      <c r="B91" s="26"/>
      <c r="C91" s="186"/>
      <c r="F91" s="186"/>
      <c r="G91" s="33"/>
      <c r="H91" s="33"/>
    </row>
    <row r="92" spans="1:8">
      <c r="A92" s="54">
        <v>3</v>
      </c>
      <c r="B92" s="26" t="s">
        <v>397</v>
      </c>
      <c r="C92" s="186"/>
      <c r="F92" s="186"/>
      <c r="G92" s="33"/>
      <c r="H92" s="33"/>
    </row>
    <row r="93" spans="1:8" ht="14.45" customHeight="1">
      <c r="B93" s="185" t="s">
        <v>777</v>
      </c>
      <c r="C93" s="185" t="s">
        <v>56</v>
      </c>
      <c r="G93" s="33"/>
      <c r="H93" s="33"/>
    </row>
    <row r="94" spans="1:8">
      <c r="B94" s="389" t="s">
        <v>1193</v>
      </c>
      <c r="C94" s="387"/>
      <c r="G94" s="33"/>
      <c r="H94" s="33"/>
    </row>
    <row r="95" spans="1:8">
      <c r="B95" s="389" t="s">
        <v>1194</v>
      </c>
      <c r="C95" s="387"/>
      <c r="G95" s="33"/>
      <c r="H95" s="33"/>
    </row>
    <row r="96" spans="1:8">
      <c r="B96" s="389" t="s">
        <v>1195</v>
      </c>
      <c r="C96" s="387"/>
      <c r="G96" s="33"/>
      <c r="H96" s="33"/>
    </row>
    <row r="97" spans="1:15">
      <c r="B97" s="389" t="s">
        <v>1177</v>
      </c>
      <c r="C97" s="387"/>
      <c r="G97" s="33"/>
      <c r="H97" s="33"/>
    </row>
    <row r="98" spans="1:15">
      <c r="B98" s="389" t="s">
        <v>1178</v>
      </c>
      <c r="C98" s="387"/>
      <c r="G98" s="33"/>
      <c r="H98" s="33"/>
    </row>
    <row r="99" spans="1:15">
      <c r="B99" s="389" t="s">
        <v>1179</v>
      </c>
      <c r="C99" s="387"/>
      <c r="G99" s="33"/>
      <c r="H99" s="33"/>
    </row>
    <row r="100" spans="1:15">
      <c r="B100" s="389" t="s">
        <v>1180</v>
      </c>
      <c r="C100" s="387"/>
      <c r="G100" s="33"/>
      <c r="H100" s="33"/>
    </row>
    <row r="101" spans="1:15">
      <c r="B101" s="61" t="s">
        <v>788</v>
      </c>
      <c r="C101" s="186">
        <f>SUM(C94:C100)</f>
        <v>0</v>
      </c>
      <c r="G101" s="33"/>
      <c r="H101" s="33"/>
    </row>
    <row r="102" spans="1:15" ht="15.75" thickBot="1">
      <c r="B102" s="54"/>
      <c r="G102" s="33"/>
      <c r="H102" s="33"/>
    </row>
    <row r="103" spans="1:15" ht="18.75">
      <c r="A103" s="54">
        <v>4</v>
      </c>
      <c r="B103" s="218" t="str">
        <f>IF(C11="Construction/Permanent", "TOTAL SOURCES AFTER CONSTRUCTION", "Total Permanent Funds")</f>
        <v>Total Permanent Funds</v>
      </c>
      <c r="C103" s="210"/>
      <c r="D103" s="211"/>
      <c r="E103" s="211"/>
      <c r="F103" s="212"/>
      <c r="G103" s="33"/>
      <c r="H103" s="33"/>
      <c r="M103" s="374" t="s">
        <v>1183</v>
      </c>
      <c r="N103" s="375"/>
      <c r="O103" s="376"/>
    </row>
    <row r="104" spans="1:15">
      <c r="B104" s="213"/>
      <c r="C104" s="26" t="s">
        <v>1239</v>
      </c>
      <c r="E104" s="65">
        <f>C78</f>
        <v>0</v>
      </c>
      <c r="F104" s="214"/>
      <c r="G104" s="33"/>
      <c r="H104" s="33"/>
      <c r="M104" s="181" t="str">
        <f>IF(OR(D107=D65, C11&lt;&gt;"construction/Permanent"), "", "Total Permanent Sources must match Total Construction Sources")</f>
        <v/>
      </c>
      <c r="N104" s="377"/>
      <c r="O104" s="378"/>
    </row>
    <row r="105" spans="1:15">
      <c r="B105" s="213"/>
      <c r="C105" s="26" t="s">
        <v>779</v>
      </c>
      <c r="E105" s="65">
        <f>C87</f>
        <v>0</v>
      </c>
      <c r="F105" s="214"/>
      <c r="G105" s="766" t="s">
        <v>1264</v>
      </c>
      <c r="H105" s="767"/>
    </row>
    <row r="106" spans="1:15">
      <c r="B106" s="213"/>
      <c r="C106" s="26" t="s">
        <v>397</v>
      </c>
      <c r="E106" s="246">
        <f>C101</f>
        <v>0</v>
      </c>
      <c r="F106" s="214"/>
      <c r="G106" s="766"/>
      <c r="H106" s="767"/>
    </row>
    <row r="107" spans="1:15" ht="17.25">
      <c r="B107" s="213"/>
      <c r="C107" s="436" t="s">
        <v>311</v>
      </c>
      <c r="D107" s="750">
        <f>SUM(E104:E106)</f>
        <v>0</v>
      </c>
      <c r="E107" s="750"/>
      <c r="F107" s="219"/>
      <c r="G107" s="766"/>
      <c r="H107" s="767"/>
      <c r="M107" s="69" t="s">
        <v>1418</v>
      </c>
      <c r="N107" s="175"/>
    </row>
    <row r="108" spans="1:15" ht="17.25">
      <c r="B108" s="434" t="str">
        <f>M108</f>
        <v/>
      </c>
      <c r="C108" s="261"/>
      <c r="D108" s="372"/>
      <c r="E108" s="372"/>
      <c r="F108" s="219"/>
      <c r="G108" s="33"/>
      <c r="H108" s="33"/>
      <c r="M108" s="440" t="str">
        <f>IF($C$11&lt;&gt;"Construction/Permanent", M109, "")</f>
        <v/>
      </c>
      <c r="N108" s="178"/>
    </row>
    <row r="109" spans="1:15" ht="15.75" thickBot="1">
      <c r="B109" s="379" t="str">
        <f>M104</f>
        <v/>
      </c>
      <c r="C109" s="215"/>
      <c r="D109" s="216"/>
      <c r="E109" s="216"/>
      <c r="F109" s="217"/>
      <c r="G109" s="33"/>
      <c r="H109" s="33"/>
      <c r="M109" s="435" t="str">
        <f>IF(D107&lt;&gt;Uses!F102, "Error: Sources should equal Uses on Uses Tab", "")</f>
        <v/>
      </c>
      <c r="N109" s="68"/>
    </row>
    <row r="110" spans="1:15">
      <c r="B110" s="61"/>
      <c r="C110" s="186"/>
      <c r="G110" s="33"/>
      <c r="H110" s="33"/>
    </row>
    <row r="111" spans="1:15">
      <c r="A111" s="54"/>
      <c r="B111" s="26"/>
    </row>
    <row r="112" spans="1:15">
      <c r="A112" s="54">
        <v>5</v>
      </c>
      <c r="B112" s="26" t="s">
        <v>1242</v>
      </c>
      <c r="E112" s="57" t="s">
        <v>1426</v>
      </c>
      <c r="F112" s="384" t="b">
        <v>0</v>
      </c>
    </row>
    <row r="113" spans="1:16" ht="9.6" customHeight="1">
      <c r="M113" s="26"/>
    </row>
    <row r="114" spans="1:16">
      <c r="B114" s="30" t="s">
        <v>579</v>
      </c>
      <c r="C114" s="30" t="s">
        <v>580</v>
      </c>
      <c r="D114" s="748" t="s">
        <v>828</v>
      </c>
      <c r="E114" s="749"/>
      <c r="F114" s="30" t="s">
        <v>781</v>
      </c>
    </row>
    <row r="115" spans="1:16">
      <c r="B115" s="241" t="s">
        <v>19</v>
      </c>
      <c r="C115" s="242" t="s">
        <v>1108</v>
      </c>
      <c r="D115" s="744">
        <v>0</v>
      </c>
      <c r="E115" s="745"/>
      <c r="F115" s="240">
        <f>IF(F112=TRUE, 0,10000)</f>
        <v>10000</v>
      </c>
    </row>
    <row r="116" spans="1:16">
      <c r="B116" s="241" t="s">
        <v>20</v>
      </c>
      <c r="C116" s="242">
        <v>5.0000000000000001E-3</v>
      </c>
      <c r="D116" s="744">
        <v>0</v>
      </c>
      <c r="E116" s="745"/>
      <c r="F116" s="240">
        <f>(D116*C116) - F115</f>
        <v>-10000</v>
      </c>
    </row>
    <row r="117" spans="1:16">
      <c r="B117" s="241" t="s">
        <v>783</v>
      </c>
      <c r="C117" s="242">
        <v>5.0000000000000001E-3</v>
      </c>
      <c r="D117" s="744">
        <v>0</v>
      </c>
      <c r="E117" s="745"/>
      <c r="F117" s="240">
        <f>C117*D117</f>
        <v>0</v>
      </c>
    </row>
    <row r="118" spans="1:16">
      <c r="B118" s="241" t="s">
        <v>782</v>
      </c>
      <c r="C118" s="242">
        <v>1.4999999999999999E-2</v>
      </c>
      <c r="D118" s="744"/>
      <c r="E118" s="745"/>
      <c r="F118" s="240">
        <f>IF(D118&gt;7500000, C137, C118*D118)</f>
        <v>0</v>
      </c>
    </row>
    <row r="119" spans="1:16" ht="30">
      <c r="B119" s="351" t="s">
        <v>1103</v>
      </c>
      <c r="C119" s="352">
        <v>6.2500000000000003E-3</v>
      </c>
      <c r="D119" s="746"/>
      <c r="E119" s="747"/>
      <c r="F119" s="240">
        <f>C138</f>
        <v>0</v>
      </c>
    </row>
    <row r="120" spans="1:16">
      <c r="B120" s="241" t="s">
        <v>784</v>
      </c>
      <c r="C120" s="421"/>
      <c r="D120" s="744">
        <v>0</v>
      </c>
      <c r="E120" s="745"/>
      <c r="F120" s="240">
        <v>0</v>
      </c>
      <c r="K120" s="69" t="s">
        <v>1422</v>
      </c>
      <c r="L120" s="174"/>
      <c r="M120" s="174"/>
      <c r="N120" s="174"/>
      <c r="O120" s="174"/>
      <c r="P120" s="175"/>
    </row>
    <row r="121" spans="1:16">
      <c r="D121" s="26" t="s">
        <v>792</v>
      </c>
      <c r="E121" s="65"/>
      <c r="F121" s="65">
        <f>SUM(F115:F120)</f>
        <v>0</v>
      </c>
      <c r="K121" s="176" t="s">
        <v>1423</v>
      </c>
      <c r="L121" s="198" t="str">
        <f>IF((D116)=C29, "", "Warning:  Funded Amount listed for Processing not equal to Virginia Housing Funding above")</f>
        <v/>
      </c>
      <c r="P121" s="178"/>
    </row>
    <row r="122" spans="1:16">
      <c r="B122" s="198" t="str">
        <f>IF(C11= "Construction/Permanent", L121,L122)</f>
        <v/>
      </c>
      <c r="K122" s="70" t="s">
        <v>1424</v>
      </c>
      <c r="L122" s="442" t="str">
        <f>IF((D116)=C78, "", "Warning:  Funded Amount listed for Processing not equal to Virginia Housing Funding above")</f>
        <v/>
      </c>
      <c r="M122" s="179"/>
      <c r="N122" s="179"/>
      <c r="O122" s="179"/>
      <c r="P122" s="68"/>
    </row>
    <row r="123" spans="1:16">
      <c r="A123"/>
      <c r="B123" s="81" t="s">
        <v>796</v>
      </c>
    </row>
    <row r="124" spans="1:16" ht="14.45" customHeight="1">
      <c r="A124"/>
      <c r="B124" s="220" t="s">
        <v>19</v>
      </c>
      <c r="C124" s="738" t="s">
        <v>785</v>
      </c>
      <c r="D124" s="738"/>
      <c r="E124" s="738"/>
      <c r="F124" s="738"/>
    </row>
    <row r="125" spans="1:16" ht="10.9" customHeight="1">
      <c r="A125"/>
      <c r="B125" s="221"/>
      <c r="C125" s="738"/>
      <c r="D125" s="738"/>
      <c r="E125" s="738"/>
      <c r="F125" s="738"/>
    </row>
    <row r="126" spans="1:16" ht="10.15" customHeight="1">
      <c r="A126"/>
      <c r="B126" s="222"/>
      <c r="C126" s="226"/>
      <c r="D126" s="226"/>
      <c r="E126" s="226"/>
      <c r="F126" s="227"/>
    </row>
    <row r="127" spans="1:16">
      <c r="A127"/>
      <c r="B127" s="223" t="s">
        <v>20</v>
      </c>
      <c r="C127" s="735" t="s">
        <v>21</v>
      </c>
      <c r="D127" s="736"/>
      <c r="E127" s="736"/>
      <c r="F127" s="737"/>
    </row>
    <row r="128" spans="1:16" ht="10.15" customHeight="1">
      <c r="A128"/>
      <c r="B128" s="222"/>
      <c r="C128" s="225"/>
      <c r="D128" s="225"/>
      <c r="E128" s="225"/>
      <c r="F128" s="224"/>
    </row>
    <row r="129" spans="1:6">
      <c r="A129"/>
      <c r="B129" s="220" t="s">
        <v>22</v>
      </c>
      <c r="C129" s="739" t="s">
        <v>1109</v>
      </c>
      <c r="D129" s="740"/>
      <c r="E129" s="740"/>
      <c r="F129" s="741"/>
    </row>
    <row r="130" spans="1:6">
      <c r="A130"/>
      <c r="B130" s="237"/>
      <c r="C130" s="732" t="s">
        <v>1110</v>
      </c>
      <c r="D130" s="733"/>
      <c r="E130" s="733"/>
      <c r="F130" s="734"/>
    </row>
    <row r="131" spans="1:6">
      <c r="A131"/>
      <c r="B131" s="70"/>
      <c r="C131" s="238" t="s">
        <v>1113</v>
      </c>
      <c r="D131" s="179"/>
      <c r="E131" s="179"/>
      <c r="F131" s="68"/>
    </row>
    <row r="132" spans="1:6">
      <c r="A132"/>
    </row>
    <row r="135" spans="1:6">
      <c r="B135" s="353" t="s">
        <v>1104</v>
      </c>
      <c r="C135" s="354"/>
    </row>
    <row r="136" spans="1:6">
      <c r="B136" s="355" t="s">
        <v>1105</v>
      </c>
      <c r="C136" s="356" t="b">
        <f>IF(D118&gt;=7500000,TRUE, FALSE)</f>
        <v>0</v>
      </c>
    </row>
    <row r="137" spans="1:6">
      <c r="B137" s="355" t="s">
        <v>1106</v>
      </c>
      <c r="C137" s="357">
        <f>C118 * 7500000</f>
        <v>112500</v>
      </c>
    </row>
    <row r="138" spans="1:6">
      <c r="B138" s="358" t="s">
        <v>1107</v>
      </c>
      <c r="C138" s="359">
        <f>IF(C136= FALSE, 0, (D118-7500000) *C119)</f>
        <v>0</v>
      </c>
    </row>
  </sheetData>
  <sheetProtection algorithmName="SHA-512" hashValue="f+0nkmxrWnjLsVgu8rX2dlUVtZ+wuCoU7Rab5fsHvVCaiKrmTnudXCp2U7EpwF/8ZlFOVw9mbl9F7axt3iw8xQ==" saltValue="2moSBzGjSMHda2vsWgv3UA==" spinCount="100000" sheet="1" objects="1" scenarios="1" autoFilter="0"/>
  <mergeCells count="37">
    <mergeCell ref="M55:O56"/>
    <mergeCell ref="B78:B79"/>
    <mergeCell ref="B29:B30"/>
    <mergeCell ref="G105:H107"/>
    <mergeCell ref="D120:E120"/>
    <mergeCell ref="G75:H75"/>
    <mergeCell ref="G76:H7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66"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4A1D3BF-8D19-4084-8132-E96524A67922}">
  <ds:schemaRefs>
    <ds:schemaRef ds:uri="http://schemas.microsoft.com/sharepoint/v3/contenttype/forms"/>
  </ds:schemaRefs>
</ds:datastoreItem>
</file>

<file path=customXml/itemProps3.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30</vt:i4>
      </vt:variant>
    </vt:vector>
  </HeadingPairs>
  <TitlesOfParts>
    <vt:vector size="57"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Expenses</vt:lpstr>
      <vt:lpstr>Uses</vt:lpstr>
      <vt:lpstr>Con. Draw</vt:lpstr>
      <vt:lpstr>Arch.</vt:lpstr>
      <vt:lpstr>Dev Summary</vt:lpstr>
      <vt:lpstr>DCA</vt:lpstr>
      <vt:lpstr>Exhibit 1</vt:lpstr>
      <vt:lpstr>Exhibit 2</vt:lpstr>
      <vt:lpstr>Exhibit 3</vt:lpstr>
      <vt:lpstr>Exhibit 4</vt:lpstr>
      <vt:lpstr>CSI Uses Groups</vt:lpstr>
      <vt:lpstr>Arch.!Print_Area</vt:lpstr>
      <vt:lpstr>Bldg!Print_Area</vt:lpstr>
      <vt:lpstr>Borrower!Print_Area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'Exhibit 2'!Print_Titles</vt:lpstr>
      <vt:lpstr>'Exhibit 4'!Print_Titles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2023-09-18T16:08:28Z</cp:lastPrinted>
  <dcterms:created xsi:type="dcterms:W3CDTF">2014-01-21T14:57:36Z</dcterms:created>
  <dcterms:modified xsi:type="dcterms:W3CDTF">2023-09-19T18:21:46Z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martDox GUID">
    <vt:lpwstr>ab823d60-fb94-4aa6-9b0d-389128a99fe8</vt:lpwstr>
  </property>
  <property fmtid="{D5CDD505-2E9C-101B-9397-08002B2CF9AE}" pid="7"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